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NOVO\carpetas anteriores\CURSOS\test de muestras\"/>
    </mc:Choice>
  </mc:AlternateContent>
  <workbookProtection workbookAlgorithmName="SHA-512" workbookHashValue="srXDzzl6siJ0/bEjS3k+IvnemjtcG6y2XE8cjQmEq3AtdLrTxMnTBo1JM5A4ckM++trGp7+2tr7qc3My6uYq1Q==" workbookSaltValue="TRa3QUjs+lQ7SUvk22JOMQ==" workbookSpinCount="100000" lockStructure="1"/>
  <bookViews>
    <workbookView xWindow="-12" yWindow="-12" windowWidth="28860" windowHeight="6192" tabRatio="820"/>
  </bookViews>
  <sheets>
    <sheet name="PORTADA" sheetId="85" r:id="rId1"/>
    <sheet name="1" sheetId="138" r:id="rId2"/>
    <sheet name="2" sheetId="206" r:id="rId3"/>
    <sheet name="3" sheetId="207" r:id="rId4"/>
    <sheet name="4" sheetId="208" r:id="rId5"/>
    <sheet name="5" sheetId="209" r:id="rId6"/>
    <sheet name="6" sheetId="210" r:id="rId7"/>
    <sheet name="7" sheetId="231" r:id="rId8"/>
    <sheet name="8" sheetId="212" r:id="rId9"/>
    <sheet name="9" sheetId="213" r:id="rId10"/>
    <sheet name="10" sheetId="214" r:id="rId11"/>
    <sheet name="11" sheetId="215" r:id="rId12"/>
    <sheet name="12" sheetId="216" state="hidden" r:id="rId13"/>
    <sheet name="13" sheetId="217" state="hidden" r:id="rId14"/>
    <sheet name="0" sheetId="229" r:id="rId15"/>
    <sheet name="DATOS" sheetId="181" state="hidden" r:id="rId16"/>
    <sheet name="REPARTO" sheetId="230" state="hidden" r:id="rId17"/>
  </sheets>
  <definedNames>
    <definedName name="_xlnm._FilterDatabase" localSheetId="15" hidden="1">DATOS!$A$1:$O$221</definedName>
  </definedNames>
  <calcPr calcId="152511"/>
</workbook>
</file>

<file path=xl/calcChain.xml><?xml version="1.0" encoding="utf-8"?>
<calcChain xmlns="http://schemas.openxmlformats.org/spreadsheetml/2006/main">
  <c r="G221" i="181" l="1"/>
  <c r="G220" i="181"/>
  <c r="G219" i="181"/>
  <c r="G218" i="181"/>
  <c r="G217" i="181"/>
  <c r="G216" i="181"/>
  <c r="G215" i="181"/>
  <c r="G214" i="181"/>
  <c r="G213" i="181"/>
  <c r="G212" i="181"/>
  <c r="G211" i="181"/>
  <c r="G210" i="181"/>
  <c r="G209" i="181"/>
  <c r="G208" i="181"/>
  <c r="G207" i="181"/>
  <c r="G206" i="181"/>
  <c r="G205" i="181"/>
  <c r="G204" i="181"/>
  <c r="G203" i="181"/>
  <c r="G202" i="181"/>
  <c r="G201" i="181"/>
  <c r="G200" i="181"/>
  <c r="G199" i="181"/>
  <c r="G198" i="181"/>
  <c r="G197" i="181"/>
  <c r="G196" i="181"/>
  <c r="G195" i="181"/>
  <c r="G194" i="181"/>
  <c r="G193" i="181"/>
  <c r="G192" i="181"/>
  <c r="G191" i="181"/>
  <c r="G190" i="181"/>
  <c r="G189" i="181"/>
  <c r="G188" i="181"/>
  <c r="G187" i="181"/>
  <c r="G186" i="181"/>
  <c r="G185" i="181"/>
  <c r="G184" i="181"/>
  <c r="G183" i="181"/>
  <c r="G182" i="181"/>
  <c r="G181" i="181"/>
  <c r="G180" i="181"/>
  <c r="G179" i="181"/>
  <c r="G178" i="181"/>
  <c r="G177" i="181"/>
  <c r="G176" i="181"/>
  <c r="G175" i="181"/>
  <c r="G174" i="181"/>
  <c r="G173" i="181"/>
  <c r="G172" i="181"/>
  <c r="G171" i="181"/>
  <c r="G170" i="181"/>
  <c r="G169" i="181"/>
  <c r="G168" i="181"/>
  <c r="G167" i="181"/>
  <c r="G166" i="181"/>
  <c r="G165" i="181"/>
  <c r="G164" i="181"/>
  <c r="G163" i="181"/>
  <c r="G162" i="181"/>
  <c r="G161" i="181"/>
  <c r="G160" i="181"/>
  <c r="G159" i="181"/>
  <c r="G158" i="181"/>
  <c r="G157" i="181"/>
  <c r="G156" i="181"/>
  <c r="G155" i="181"/>
  <c r="G154" i="181"/>
  <c r="G153" i="181"/>
  <c r="G152" i="181"/>
  <c r="G151" i="181"/>
  <c r="G150" i="181"/>
  <c r="G149" i="181"/>
  <c r="G148" i="181"/>
  <c r="G147" i="181"/>
  <c r="G146" i="181"/>
  <c r="G145" i="181"/>
  <c r="G144" i="181"/>
  <c r="G143" i="181"/>
  <c r="G142" i="181"/>
  <c r="G141" i="181"/>
  <c r="G140" i="181"/>
  <c r="G139" i="181"/>
  <c r="G138" i="181"/>
  <c r="G137" i="181"/>
  <c r="G136" i="181"/>
  <c r="G135" i="181"/>
  <c r="G134" i="181"/>
  <c r="G133" i="181"/>
  <c r="G132" i="181"/>
  <c r="G131" i="181"/>
  <c r="G130" i="181"/>
  <c r="G129" i="181"/>
  <c r="G128" i="181"/>
  <c r="G127" i="181"/>
  <c r="G126" i="181"/>
  <c r="G125" i="181"/>
  <c r="G124" i="181"/>
  <c r="G123" i="181"/>
  <c r="G122" i="181"/>
  <c r="G121" i="181"/>
  <c r="G120" i="181"/>
  <c r="G119" i="181"/>
  <c r="G118" i="181"/>
  <c r="G117" i="181"/>
  <c r="G116" i="181"/>
  <c r="G115" i="181"/>
  <c r="G114" i="181"/>
  <c r="G113" i="181"/>
  <c r="G112" i="181"/>
  <c r="G111" i="181"/>
  <c r="G110" i="181"/>
  <c r="G109" i="181"/>
  <c r="G108" i="181"/>
  <c r="G107" i="181"/>
  <c r="G106" i="181"/>
  <c r="G105" i="181"/>
  <c r="G104" i="181"/>
  <c r="G103" i="181"/>
  <c r="G102" i="181"/>
  <c r="G101" i="181"/>
  <c r="G100" i="181"/>
  <c r="G99" i="181"/>
  <c r="G98" i="181"/>
  <c r="G97" i="181"/>
  <c r="G96" i="181"/>
  <c r="G95" i="181"/>
  <c r="G94" i="181"/>
  <c r="G93" i="181"/>
  <c r="G92" i="181"/>
  <c r="G91" i="181"/>
  <c r="G90" i="181"/>
  <c r="G89" i="181"/>
  <c r="G88" i="181"/>
  <c r="G87" i="181"/>
  <c r="G86" i="181"/>
  <c r="G85" i="181"/>
  <c r="G84" i="181"/>
  <c r="G83" i="181"/>
  <c r="G82" i="181"/>
  <c r="G81" i="181"/>
  <c r="G80" i="181"/>
  <c r="G79" i="181"/>
  <c r="G78" i="181"/>
  <c r="G77" i="181"/>
  <c r="G76" i="181"/>
  <c r="G75" i="181"/>
  <c r="G74" i="181"/>
  <c r="G73" i="181"/>
  <c r="G72" i="181"/>
  <c r="G71" i="181"/>
  <c r="G70" i="181"/>
  <c r="G69" i="181"/>
  <c r="G68" i="181"/>
  <c r="G67" i="181"/>
  <c r="G66" i="181"/>
  <c r="G65" i="181"/>
  <c r="G64" i="181"/>
  <c r="G63" i="181"/>
  <c r="G62" i="181"/>
  <c r="G61" i="181"/>
  <c r="G60" i="181"/>
  <c r="G59" i="181"/>
  <c r="G58" i="181"/>
  <c r="G57" i="181"/>
  <c r="G56" i="181"/>
  <c r="G55" i="181"/>
  <c r="G54" i="181"/>
  <c r="G53" i="181"/>
  <c r="G52" i="181"/>
  <c r="G51" i="181"/>
  <c r="G50" i="181"/>
  <c r="G49" i="181"/>
  <c r="G48" i="181"/>
  <c r="G47" i="181"/>
  <c r="G46" i="181"/>
  <c r="G45" i="181"/>
  <c r="G44" i="181"/>
  <c r="G43" i="181"/>
  <c r="G42" i="181"/>
  <c r="G41" i="181"/>
  <c r="G40" i="181"/>
  <c r="G39" i="181"/>
  <c r="G38" i="181"/>
  <c r="G37" i="181"/>
  <c r="G36" i="181"/>
  <c r="G35" i="181"/>
  <c r="G34" i="181"/>
  <c r="G33" i="181"/>
  <c r="G32" i="181"/>
  <c r="G31" i="181"/>
  <c r="G30" i="181"/>
  <c r="G29" i="181"/>
  <c r="G28" i="181"/>
  <c r="G27" i="181"/>
  <c r="G26" i="181"/>
  <c r="G25" i="181"/>
  <c r="G24" i="181"/>
  <c r="G23" i="181"/>
  <c r="G22" i="181"/>
  <c r="G21" i="181"/>
  <c r="G20" i="181"/>
  <c r="G19" i="181"/>
  <c r="G18" i="181"/>
  <c r="G17" i="181"/>
  <c r="G16" i="181"/>
  <c r="G15" i="181"/>
  <c r="G14" i="181"/>
  <c r="G13" i="181"/>
  <c r="G12" i="181"/>
  <c r="G11" i="181"/>
  <c r="G10" i="181"/>
  <c r="G9" i="181"/>
  <c r="G8" i="181"/>
  <c r="G7" i="181"/>
  <c r="G6" i="181"/>
  <c r="G5" i="181"/>
  <c r="G4" i="181"/>
  <c r="G3" i="181"/>
  <c r="G2" i="181"/>
  <c r="Q183" i="231"/>
  <c r="Q182" i="231"/>
  <c r="Q181" i="231"/>
  <c r="Q180" i="231"/>
  <c r="N180" i="231"/>
  <c r="Q177" i="231"/>
  <c r="Q176" i="231"/>
  <c r="Q175" i="231"/>
  <c r="Q174" i="231"/>
  <c r="N174" i="231"/>
  <c r="Q171" i="231"/>
  <c r="Q170" i="231"/>
  <c r="Q169" i="231"/>
  <c r="Q168" i="231"/>
  <c r="N168" i="231"/>
  <c r="Q165" i="231"/>
  <c r="Q164" i="231"/>
  <c r="Q163" i="231"/>
  <c r="Q162" i="231"/>
  <c r="N162" i="231"/>
  <c r="Q159" i="231"/>
  <c r="Q158" i="231"/>
  <c r="Q157" i="231"/>
  <c r="Q156" i="231"/>
  <c r="N156" i="231"/>
  <c r="Q153" i="231"/>
  <c r="Q152" i="231"/>
  <c r="Q151" i="231"/>
  <c r="Q150" i="231"/>
  <c r="N150" i="231"/>
  <c r="Q147" i="231"/>
  <c r="Q146" i="231"/>
  <c r="Q145" i="231"/>
  <c r="Q144" i="231"/>
  <c r="N144" i="231"/>
  <c r="Q141" i="231"/>
  <c r="Q140" i="231"/>
  <c r="Q139" i="231"/>
  <c r="Q138" i="231"/>
  <c r="N138" i="231"/>
  <c r="Q135" i="231"/>
  <c r="Q134" i="231"/>
  <c r="Q133" i="231"/>
  <c r="Q132" i="231"/>
  <c r="N132" i="231"/>
  <c r="Q129" i="231"/>
  <c r="Q128" i="231"/>
  <c r="Q127" i="231"/>
  <c r="Q126" i="231"/>
  <c r="N126" i="231"/>
  <c r="Q123" i="231"/>
  <c r="Q122" i="231"/>
  <c r="Q121" i="231"/>
  <c r="Q120" i="231"/>
  <c r="N120" i="231"/>
  <c r="Q117" i="231"/>
  <c r="Q116" i="231"/>
  <c r="Q115" i="231"/>
  <c r="Q114" i="231"/>
  <c r="N114" i="231"/>
  <c r="Q111" i="231"/>
  <c r="Q110" i="231"/>
  <c r="Q109" i="231"/>
  <c r="Q108" i="231"/>
  <c r="N108" i="231"/>
  <c r="Q105" i="231"/>
  <c r="Q104" i="231"/>
  <c r="Q103" i="231"/>
  <c r="Q102" i="231"/>
  <c r="N102" i="231"/>
  <c r="Q99" i="231"/>
  <c r="Q98" i="231"/>
  <c r="Q97" i="231"/>
  <c r="Q96" i="231"/>
  <c r="N96" i="231"/>
  <c r="Q93" i="231"/>
  <c r="Q92" i="231"/>
  <c r="Q91" i="231"/>
  <c r="Q90" i="231"/>
  <c r="N90" i="231"/>
  <c r="Q87" i="231"/>
  <c r="Q86" i="231"/>
  <c r="Q85" i="231"/>
  <c r="Q84" i="231"/>
  <c r="N84" i="231"/>
  <c r="Q81" i="231"/>
  <c r="Q80" i="231"/>
  <c r="Q79" i="231"/>
  <c r="Q78" i="231"/>
  <c r="N78" i="231"/>
  <c r="Q75" i="231"/>
  <c r="Q74" i="231"/>
  <c r="Q73" i="231"/>
  <c r="Q72" i="231"/>
  <c r="N72" i="231"/>
  <c r="Q69" i="231"/>
  <c r="Q68" i="231"/>
  <c r="Q67" i="231"/>
  <c r="Q66" i="231"/>
  <c r="N66" i="231"/>
  <c r="Q63" i="231"/>
  <c r="Q62" i="231"/>
  <c r="Q61" i="231"/>
  <c r="Q60" i="231"/>
  <c r="N60" i="231"/>
  <c r="Q57" i="231"/>
  <c r="Q56" i="231"/>
  <c r="Q55" i="231"/>
  <c r="Q54" i="231"/>
  <c r="N54" i="231"/>
  <c r="Q51" i="231"/>
  <c r="Q50" i="231"/>
  <c r="Q49" i="231"/>
  <c r="Q48" i="231"/>
  <c r="N48" i="231"/>
  <c r="Q45" i="231"/>
  <c r="Q44" i="231"/>
  <c r="Q43" i="231"/>
  <c r="Q42" i="231"/>
  <c r="N42" i="231"/>
  <c r="Q39" i="231"/>
  <c r="Q38" i="231"/>
  <c r="Q37" i="231"/>
  <c r="Q36" i="231"/>
  <c r="N36" i="231"/>
  <c r="Q33" i="231"/>
  <c r="Q32" i="231"/>
  <c r="Q31" i="231"/>
  <c r="Q30" i="231"/>
  <c r="N30" i="231"/>
  <c r="Q27" i="231"/>
  <c r="Q26" i="231"/>
  <c r="Q25" i="231"/>
  <c r="Q24" i="231"/>
  <c r="N24" i="231"/>
  <c r="Q21" i="231"/>
  <c r="Q20" i="231"/>
  <c r="Q19" i="231"/>
  <c r="Q18" i="231"/>
  <c r="N18" i="231"/>
  <c r="Q15" i="231"/>
  <c r="Q14" i="231"/>
  <c r="Q13" i="231"/>
  <c r="Q12" i="231"/>
  <c r="N12" i="231"/>
  <c r="J11" i="231"/>
  <c r="J17" i="231" s="1"/>
  <c r="J23" i="231" s="1"/>
  <c r="J29" i="231" s="1"/>
  <c r="J35" i="231" s="1"/>
  <c r="J41" i="231" s="1"/>
  <c r="J47" i="231" s="1"/>
  <c r="J53" i="231" s="1"/>
  <c r="J59" i="231" s="1"/>
  <c r="J65" i="231" s="1"/>
  <c r="J71" i="231" s="1"/>
  <c r="J77" i="231" s="1"/>
  <c r="J83" i="231" s="1"/>
  <c r="J89" i="231" s="1"/>
  <c r="J95" i="231" s="1"/>
  <c r="J101" i="231" s="1"/>
  <c r="J107" i="231" s="1"/>
  <c r="J113" i="231" s="1"/>
  <c r="J119" i="231" s="1"/>
  <c r="J125" i="231" s="1"/>
  <c r="J131" i="231" s="1"/>
  <c r="J137" i="231" s="1"/>
  <c r="J143" i="231" s="1"/>
  <c r="J149" i="231" s="1"/>
  <c r="J155" i="231" s="1"/>
  <c r="J161" i="231" s="1"/>
  <c r="J167" i="231" s="1"/>
  <c r="J173" i="231" s="1"/>
  <c r="J179" i="231" s="1"/>
  <c r="Q9" i="231"/>
  <c r="Q8" i="231"/>
  <c r="Q7" i="231"/>
  <c r="Q6" i="231"/>
  <c r="N6" i="231"/>
  <c r="H2" i="181"/>
  <c r="D2" i="181"/>
  <c r="F203" i="181"/>
  <c r="F204" i="181" s="1"/>
  <c r="F205" i="181" s="1"/>
  <c r="F206" i="181" s="1"/>
  <c r="F207" i="181" s="1"/>
  <c r="F208" i="181" s="1"/>
  <c r="F209" i="181" s="1"/>
  <c r="F210" i="181" s="1"/>
  <c r="F211" i="181" s="1"/>
  <c r="F212" i="181" s="1"/>
  <c r="F213" i="181" s="1"/>
  <c r="F214" i="181" s="1"/>
  <c r="F215" i="181" s="1"/>
  <c r="F216" i="181" s="1"/>
  <c r="F217" i="181" s="1"/>
  <c r="F218" i="181" s="1"/>
  <c r="F219" i="181" s="1"/>
  <c r="F220" i="181" s="1"/>
  <c r="F221" i="181" s="1"/>
  <c r="F183" i="181"/>
  <c r="F184" i="181" s="1"/>
  <c r="F185" i="181" s="1"/>
  <c r="F186" i="181" s="1"/>
  <c r="F187" i="181" s="1"/>
  <c r="F188" i="181" s="1"/>
  <c r="F189" i="181" s="1"/>
  <c r="F190" i="181" s="1"/>
  <c r="F191" i="181" s="1"/>
  <c r="F192" i="181" s="1"/>
  <c r="F193" i="181" s="1"/>
  <c r="F194" i="181" s="1"/>
  <c r="F195" i="181" s="1"/>
  <c r="F196" i="181" s="1"/>
  <c r="F197" i="181" s="1"/>
  <c r="F198" i="181" s="1"/>
  <c r="F199" i="181" s="1"/>
  <c r="F200" i="181" s="1"/>
  <c r="F201" i="181" s="1"/>
  <c r="F163" i="181"/>
  <c r="F164" i="181" s="1"/>
  <c r="F165" i="181" s="1"/>
  <c r="F166" i="181" s="1"/>
  <c r="F167" i="181" s="1"/>
  <c r="F168" i="181" s="1"/>
  <c r="F169" i="181" s="1"/>
  <c r="F170" i="181" s="1"/>
  <c r="F171" i="181" s="1"/>
  <c r="F172" i="181" s="1"/>
  <c r="F173" i="181" s="1"/>
  <c r="F174" i="181" s="1"/>
  <c r="F175" i="181" s="1"/>
  <c r="F176" i="181" s="1"/>
  <c r="F177" i="181" s="1"/>
  <c r="F178" i="181" s="1"/>
  <c r="F179" i="181" s="1"/>
  <c r="F180" i="181" s="1"/>
  <c r="F181" i="181" s="1"/>
  <c r="F143" i="181"/>
  <c r="F144" i="181" s="1"/>
  <c r="F145" i="181" s="1"/>
  <c r="F146" i="181" s="1"/>
  <c r="F147" i="181" s="1"/>
  <c r="F148" i="181" s="1"/>
  <c r="F149" i="181" s="1"/>
  <c r="F150" i="181" s="1"/>
  <c r="F151" i="181" s="1"/>
  <c r="F152" i="181" s="1"/>
  <c r="F153" i="181" s="1"/>
  <c r="F154" i="181" s="1"/>
  <c r="F155" i="181" s="1"/>
  <c r="F156" i="181" s="1"/>
  <c r="F157" i="181" s="1"/>
  <c r="F158" i="181" s="1"/>
  <c r="F159" i="181" s="1"/>
  <c r="F160" i="181" s="1"/>
  <c r="F161" i="181" s="1"/>
  <c r="F123" i="181"/>
  <c r="F124" i="181" s="1"/>
  <c r="F125" i="181" s="1"/>
  <c r="F126" i="181" s="1"/>
  <c r="F127" i="181" s="1"/>
  <c r="F128" i="181" s="1"/>
  <c r="F129" i="181" s="1"/>
  <c r="F130" i="181" s="1"/>
  <c r="F131" i="181" s="1"/>
  <c r="F132" i="181" s="1"/>
  <c r="F133" i="181" s="1"/>
  <c r="F134" i="181" s="1"/>
  <c r="F135" i="181" s="1"/>
  <c r="F136" i="181" s="1"/>
  <c r="F137" i="181" s="1"/>
  <c r="F138" i="181" s="1"/>
  <c r="F139" i="181" s="1"/>
  <c r="F140" i="181" s="1"/>
  <c r="F141" i="181" s="1"/>
  <c r="F103" i="181"/>
  <c r="F104" i="181" s="1"/>
  <c r="F105" i="181" s="1"/>
  <c r="F106" i="181" s="1"/>
  <c r="F107" i="181" s="1"/>
  <c r="F108" i="181" s="1"/>
  <c r="F109" i="181" s="1"/>
  <c r="F110" i="181" s="1"/>
  <c r="F111" i="181" s="1"/>
  <c r="F112" i="181" s="1"/>
  <c r="F113" i="181" s="1"/>
  <c r="F114" i="181" s="1"/>
  <c r="F115" i="181" s="1"/>
  <c r="F116" i="181" s="1"/>
  <c r="F117" i="181" s="1"/>
  <c r="F118" i="181" s="1"/>
  <c r="F119" i="181" s="1"/>
  <c r="F120" i="181" s="1"/>
  <c r="F121" i="181" s="1"/>
  <c r="F83" i="181"/>
  <c r="F84" i="181" s="1"/>
  <c r="F85" i="181" s="1"/>
  <c r="F86" i="181" s="1"/>
  <c r="F87" i="181" s="1"/>
  <c r="F88" i="181" s="1"/>
  <c r="F89" i="181" s="1"/>
  <c r="F90" i="181" s="1"/>
  <c r="F91" i="181" s="1"/>
  <c r="F92" i="181" s="1"/>
  <c r="F93" i="181" s="1"/>
  <c r="F94" i="181" s="1"/>
  <c r="F95" i="181" s="1"/>
  <c r="F96" i="181" s="1"/>
  <c r="F97" i="181" s="1"/>
  <c r="F98" i="181" s="1"/>
  <c r="F99" i="181" s="1"/>
  <c r="F100" i="181" s="1"/>
  <c r="F101" i="181" s="1"/>
  <c r="F63" i="181"/>
  <c r="F64" i="181" s="1"/>
  <c r="F65" i="181" s="1"/>
  <c r="F66" i="181" s="1"/>
  <c r="F67" i="181" s="1"/>
  <c r="F68" i="181" s="1"/>
  <c r="F69" i="181" s="1"/>
  <c r="F70" i="181" s="1"/>
  <c r="F71" i="181" s="1"/>
  <c r="F72" i="181" s="1"/>
  <c r="F73" i="181" s="1"/>
  <c r="F74" i="181" s="1"/>
  <c r="F75" i="181" s="1"/>
  <c r="F76" i="181" s="1"/>
  <c r="F77" i="181" s="1"/>
  <c r="F78" i="181" s="1"/>
  <c r="F79" i="181" s="1"/>
  <c r="F80" i="181" s="1"/>
  <c r="F81" i="181" s="1"/>
  <c r="F43" i="181"/>
  <c r="F44" i="181" s="1"/>
  <c r="F45" i="181" s="1"/>
  <c r="F46" i="181" s="1"/>
  <c r="F47" i="181" s="1"/>
  <c r="F48" i="181" s="1"/>
  <c r="F49" i="181" s="1"/>
  <c r="F50" i="181" s="1"/>
  <c r="F51" i="181" s="1"/>
  <c r="F52" i="181" s="1"/>
  <c r="F53" i="181" s="1"/>
  <c r="F54" i="181" s="1"/>
  <c r="F55" i="181" s="1"/>
  <c r="F56" i="181" s="1"/>
  <c r="F57" i="181" s="1"/>
  <c r="F58" i="181" s="1"/>
  <c r="F59" i="181" s="1"/>
  <c r="F60" i="181" s="1"/>
  <c r="F61" i="181" s="1"/>
  <c r="F23" i="181"/>
  <c r="F24" i="181" s="1"/>
  <c r="F25" i="181" s="1"/>
  <c r="F26" i="181" s="1"/>
  <c r="F27" i="181" s="1"/>
  <c r="F28" i="181" s="1"/>
  <c r="F29" i="181" s="1"/>
  <c r="F30" i="181" s="1"/>
  <c r="F31" i="181" s="1"/>
  <c r="F32" i="181" s="1"/>
  <c r="F33" i="181" s="1"/>
  <c r="F34" i="181" s="1"/>
  <c r="F35" i="181" s="1"/>
  <c r="F36" i="181" s="1"/>
  <c r="F37" i="181" s="1"/>
  <c r="F38" i="181" s="1"/>
  <c r="F39" i="181" s="1"/>
  <c r="F40" i="181" s="1"/>
  <c r="F41" i="181" s="1"/>
  <c r="C3" i="181"/>
  <c r="D3" i="181" s="1"/>
  <c r="B3" i="181"/>
  <c r="B4" i="181" s="1"/>
  <c r="B5" i="181" s="1"/>
  <c r="B6" i="181" s="1"/>
  <c r="B7" i="181" s="1"/>
  <c r="B8" i="181" s="1"/>
  <c r="B9" i="181" s="1"/>
  <c r="B10" i="181" s="1"/>
  <c r="B11" i="181" s="1"/>
  <c r="B12" i="181" s="1"/>
  <c r="B13" i="181" s="1"/>
  <c r="B14" i="181" s="1"/>
  <c r="B15" i="181" s="1"/>
  <c r="B16" i="181" s="1"/>
  <c r="B17" i="181" s="1"/>
  <c r="B18" i="181" s="1"/>
  <c r="B19" i="181" s="1"/>
  <c r="B20" i="181" s="1"/>
  <c r="B21" i="181" s="1"/>
  <c r="F3" i="181"/>
  <c r="F4" i="181" s="1"/>
  <c r="F5" i="181" s="1"/>
  <c r="F6" i="181" s="1"/>
  <c r="F7" i="181" s="1"/>
  <c r="F8" i="181" s="1"/>
  <c r="F9" i="181" s="1"/>
  <c r="F10" i="181" s="1"/>
  <c r="F11" i="181" s="1"/>
  <c r="F12" i="181" s="1"/>
  <c r="F13" i="181" s="1"/>
  <c r="F14" i="181" s="1"/>
  <c r="F15" i="181" s="1"/>
  <c r="F16" i="181" s="1"/>
  <c r="F17" i="181" s="1"/>
  <c r="F18" i="181" s="1"/>
  <c r="F19" i="181" s="1"/>
  <c r="F20" i="181" s="1"/>
  <c r="F21" i="181" s="1"/>
  <c r="A3" i="181"/>
  <c r="A4" i="181" s="1"/>
  <c r="H4" i="181" s="1"/>
  <c r="H3" i="181" l="1"/>
  <c r="C4" i="181"/>
  <c r="D4" i="181" s="1"/>
  <c r="A5" i="181"/>
  <c r="A6" i="181" l="1"/>
  <c r="H6" i="181" s="1"/>
  <c r="H5" i="181"/>
  <c r="C5" i="181"/>
  <c r="D5" i="181" s="1"/>
  <c r="A7" i="181" l="1"/>
  <c r="H7" i="181" s="1"/>
  <c r="C6" i="181"/>
  <c r="D6" i="181" s="1"/>
  <c r="A8" i="181" l="1"/>
  <c r="H8" i="181" s="1"/>
  <c r="C7" i="181"/>
  <c r="D7" i="181" s="1"/>
  <c r="A9" i="181" l="1"/>
  <c r="A10" i="181" s="1"/>
  <c r="H10" i="181" s="1"/>
  <c r="C8" i="181"/>
  <c r="D8" i="181" s="1"/>
  <c r="H9" i="181" l="1"/>
  <c r="C9" i="181"/>
  <c r="D9" i="181" s="1"/>
  <c r="A11" i="181"/>
  <c r="H11" i="181" s="1"/>
  <c r="C10" i="181" l="1"/>
  <c r="D10" i="181" s="1"/>
  <c r="A12" i="181"/>
  <c r="H12" i="181" s="1"/>
  <c r="C11" i="181" l="1"/>
  <c r="D11" i="181" s="1"/>
  <c r="A13" i="181"/>
  <c r="H13" i="181" s="1"/>
  <c r="C12" i="181" l="1"/>
  <c r="D12" i="181" s="1"/>
  <c r="A14" i="181"/>
  <c r="H14" i="181" s="1"/>
  <c r="C13" i="181" l="1"/>
  <c r="D13" i="181" s="1"/>
  <c r="A15" i="181"/>
  <c r="H15" i="181" s="1"/>
  <c r="C14" i="181" l="1"/>
  <c r="D14" i="181" s="1"/>
  <c r="A16" i="181"/>
  <c r="H16" i="181" s="1"/>
  <c r="C15" i="181" l="1"/>
  <c r="D15" i="181" s="1"/>
  <c r="A17" i="181"/>
  <c r="H17" i="181" s="1"/>
  <c r="C16" i="181" l="1"/>
  <c r="D16" i="181" s="1"/>
  <c r="A18" i="181"/>
  <c r="H18" i="181" s="1"/>
  <c r="C17" i="181" l="1"/>
  <c r="D17" i="181" s="1"/>
  <c r="A19" i="181"/>
  <c r="H19" i="181" s="1"/>
  <c r="C18" i="181" l="1"/>
  <c r="D18" i="181" s="1"/>
  <c r="A20" i="181"/>
  <c r="H20" i="181" s="1"/>
  <c r="C19" i="181" l="1"/>
  <c r="D19" i="181" s="1"/>
  <c r="A21" i="181"/>
  <c r="H21" i="181" s="1"/>
  <c r="C20" i="181" l="1"/>
  <c r="D20" i="181" s="1"/>
  <c r="A22" i="181"/>
  <c r="H22" i="181" s="1"/>
  <c r="C21" i="181" l="1"/>
  <c r="D21" i="181" s="1"/>
  <c r="A23" i="181"/>
  <c r="H23" i="181" s="1"/>
  <c r="B22" i="181" l="1"/>
  <c r="B23" i="181" s="1"/>
  <c r="B24" i="181" s="1"/>
  <c r="B25" i="181" s="1"/>
  <c r="B26" i="181" s="1"/>
  <c r="B27" i="181" s="1"/>
  <c r="B28" i="181" s="1"/>
  <c r="B29" i="181" s="1"/>
  <c r="B30" i="181" s="1"/>
  <c r="B31" i="181" s="1"/>
  <c r="B32" i="181" s="1"/>
  <c r="B33" i="181" s="1"/>
  <c r="B34" i="181" s="1"/>
  <c r="B35" i="181" s="1"/>
  <c r="B36" i="181" s="1"/>
  <c r="B37" i="181" s="1"/>
  <c r="B38" i="181" s="1"/>
  <c r="B39" i="181" s="1"/>
  <c r="B40" i="181" s="1"/>
  <c r="B41" i="181" s="1"/>
  <c r="C22" i="181"/>
  <c r="D22" i="181" s="1"/>
  <c r="A24" i="181"/>
  <c r="H24" i="181" s="1"/>
  <c r="C23" i="181" l="1"/>
  <c r="D23" i="181" s="1"/>
  <c r="A25" i="181"/>
  <c r="H25" i="181" s="1"/>
  <c r="C24" i="181" l="1"/>
  <c r="D24" i="181" s="1"/>
  <c r="A26" i="181"/>
  <c r="H26" i="181" s="1"/>
  <c r="C25" i="181" l="1"/>
  <c r="D25" i="181" s="1"/>
  <c r="A27" i="181"/>
  <c r="H27" i="181" s="1"/>
  <c r="C26" i="181" l="1"/>
  <c r="D26" i="181" s="1"/>
  <c r="A28" i="181"/>
  <c r="H28" i="181" s="1"/>
  <c r="C27" i="181" l="1"/>
  <c r="D27" i="181" s="1"/>
  <c r="A29" i="181"/>
  <c r="H29" i="181" s="1"/>
  <c r="C28" i="181" l="1"/>
  <c r="D28" i="181" s="1"/>
  <c r="A30" i="181"/>
  <c r="H30" i="181" s="1"/>
  <c r="C29" i="181" l="1"/>
  <c r="D29" i="181" s="1"/>
  <c r="A31" i="181"/>
  <c r="H31" i="181" s="1"/>
  <c r="C30" i="181" l="1"/>
  <c r="D30" i="181" s="1"/>
  <c r="A32" i="181"/>
  <c r="H32" i="181" s="1"/>
  <c r="C31" i="181" l="1"/>
  <c r="D31" i="181" s="1"/>
  <c r="A33" i="181"/>
  <c r="H33" i="181" s="1"/>
  <c r="C32" i="181" l="1"/>
  <c r="D32" i="181" s="1"/>
  <c r="A34" i="181"/>
  <c r="H34" i="181" s="1"/>
  <c r="C33" i="181" l="1"/>
  <c r="D33" i="181" s="1"/>
  <c r="A35" i="181"/>
  <c r="H35" i="181" s="1"/>
  <c r="C34" i="181" l="1"/>
  <c r="D34" i="181" s="1"/>
  <c r="A36" i="181"/>
  <c r="H36" i="181" s="1"/>
  <c r="C35" i="181" l="1"/>
  <c r="D35" i="181" s="1"/>
  <c r="A37" i="181"/>
  <c r="H37" i="181" s="1"/>
  <c r="C36" i="181" l="1"/>
  <c r="D36" i="181" s="1"/>
  <c r="A38" i="181"/>
  <c r="H38" i="181" s="1"/>
  <c r="C37" i="181" l="1"/>
  <c r="D37" i="181" s="1"/>
  <c r="A39" i="181"/>
  <c r="H39" i="181" s="1"/>
  <c r="C38" i="181" l="1"/>
  <c r="D38" i="181" s="1"/>
  <c r="A40" i="181"/>
  <c r="H40" i="181" s="1"/>
  <c r="C39" i="181" l="1"/>
  <c r="D39" i="181" s="1"/>
  <c r="A41" i="181"/>
  <c r="A42" i="181" l="1"/>
  <c r="H41" i="181"/>
  <c r="C40" i="181"/>
  <c r="D40" i="181" s="1"/>
  <c r="A43" i="181" l="1"/>
  <c r="H42" i="181"/>
  <c r="C41" i="181"/>
  <c r="D41" i="181" s="1"/>
  <c r="A44" i="181" l="1"/>
  <c r="H43" i="181"/>
  <c r="B42" i="181"/>
  <c r="B43" i="181" s="1"/>
  <c r="B44" i="181" s="1"/>
  <c r="B45" i="181" s="1"/>
  <c r="B46" i="181" s="1"/>
  <c r="B47" i="181" s="1"/>
  <c r="B48" i="181" s="1"/>
  <c r="B49" i="181" s="1"/>
  <c r="B50" i="181" s="1"/>
  <c r="B51" i="181" s="1"/>
  <c r="B52" i="181" s="1"/>
  <c r="B53" i="181" s="1"/>
  <c r="B54" i="181" s="1"/>
  <c r="B55" i="181" s="1"/>
  <c r="B56" i="181" s="1"/>
  <c r="B57" i="181" s="1"/>
  <c r="B58" i="181" s="1"/>
  <c r="B59" i="181" s="1"/>
  <c r="B60" i="181" s="1"/>
  <c r="B61" i="181" s="1"/>
  <c r="C42" i="181"/>
  <c r="D42" i="181" s="1"/>
  <c r="A45" i="181" l="1"/>
  <c r="H44" i="181"/>
  <c r="C43" i="181"/>
  <c r="D43" i="181" s="1"/>
  <c r="A46" i="181" l="1"/>
  <c r="H45" i="181"/>
  <c r="C44" i="181"/>
  <c r="D44" i="181" s="1"/>
  <c r="A47" i="181" l="1"/>
  <c r="H46" i="181"/>
  <c r="C45" i="181"/>
  <c r="D45" i="181" s="1"/>
  <c r="A48" i="181" l="1"/>
  <c r="H47" i="181"/>
  <c r="C46" i="181"/>
  <c r="D46" i="181" s="1"/>
  <c r="A49" i="181" l="1"/>
  <c r="H48" i="181"/>
  <c r="C47" i="181"/>
  <c r="D47" i="181" s="1"/>
  <c r="A50" i="181" l="1"/>
  <c r="H49" i="181"/>
  <c r="C48" i="181"/>
  <c r="D48" i="181" s="1"/>
  <c r="A51" i="181" l="1"/>
  <c r="H50" i="181"/>
  <c r="C49" i="181"/>
  <c r="D49" i="181" s="1"/>
  <c r="A52" i="181" l="1"/>
  <c r="H51" i="181"/>
  <c r="C50" i="181"/>
  <c r="D50" i="181" s="1"/>
  <c r="A53" i="181" l="1"/>
  <c r="H52" i="181"/>
  <c r="C51" i="181"/>
  <c r="D51" i="181" s="1"/>
  <c r="A54" i="181" l="1"/>
  <c r="H53" i="181"/>
  <c r="C52" i="181"/>
  <c r="D52" i="181" s="1"/>
  <c r="A55" i="181" l="1"/>
  <c r="H54" i="181"/>
  <c r="C53" i="181"/>
  <c r="D53" i="181" s="1"/>
  <c r="A56" i="181" l="1"/>
  <c r="H55" i="181"/>
  <c r="C54" i="181"/>
  <c r="D54" i="181" s="1"/>
  <c r="A57" i="181" l="1"/>
  <c r="H56" i="181"/>
  <c r="C55" i="181"/>
  <c r="D55" i="181" s="1"/>
  <c r="A58" i="181" l="1"/>
  <c r="H57" i="181"/>
  <c r="C56" i="181"/>
  <c r="D56" i="181" s="1"/>
  <c r="A59" i="181" l="1"/>
  <c r="H58" i="181"/>
  <c r="C57" i="181"/>
  <c r="D57" i="181" s="1"/>
  <c r="A60" i="181" l="1"/>
  <c r="H59" i="181"/>
  <c r="C58" i="181"/>
  <c r="D58" i="181" s="1"/>
  <c r="A61" i="181" l="1"/>
  <c r="H60" i="181"/>
  <c r="C59" i="181"/>
  <c r="D59" i="181" s="1"/>
  <c r="A62" i="181" l="1"/>
  <c r="H61" i="181"/>
  <c r="C60" i="181"/>
  <c r="D60" i="181" s="1"/>
  <c r="A63" i="181" l="1"/>
  <c r="H62" i="181"/>
  <c r="C61" i="181"/>
  <c r="D61" i="181" s="1"/>
  <c r="A64" i="181" l="1"/>
  <c r="H63" i="181"/>
  <c r="C62" i="181"/>
  <c r="D62" i="181" s="1"/>
  <c r="B62" i="181"/>
  <c r="B63" i="181" s="1"/>
  <c r="B64" i="181" s="1"/>
  <c r="B65" i="181" s="1"/>
  <c r="B66" i="181" s="1"/>
  <c r="B67" i="181" s="1"/>
  <c r="B68" i="181" s="1"/>
  <c r="B69" i="181" s="1"/>
  <c r="B70" i="181" s="1"/>
  <c r="B71" i="181" s="1"/>
  <c r="B72" i="181" s="1"/>
  <c r="B73" i="181" s="1"/>
  <c r="B74" i="181" s="1"/>
  <c r="B75" i="181" s="1"/>
  <c r="B76" i="181" s="1"/>
  <c r="B77" i="181" s="1"/>
  <c r="B78" i="181" s="1"/>
  <c r="B79" i="181" s="1"/>
  <c r="B80" i="181" s="1"/>
  <c r="B81" i="181" s="1"/>
  <c r="A65" i="181" l="1"/>
  <c r="H64" i="181"/>
  <c r="C63" i="181"/>
  <c r="D63" i="181" s="1"/>
  <c r="A66" i="181" l="1"/>
  <c r="H65" i="181"/>
  <c r="C64" i="181"/>
  <c r="D64" i="181" s="1"/>
  <c r="A67" i="181" l="1"/>
  <c r="H66" i="181"/>
  <c r="C65" i="181"/>
  <c r="D65" i="181" s="1"/>
  <c r="A68" i="181" l="1"/>
  <c r="H67" i="181"/>
  <c r="C66" i="181"/>
  <c r="D66" i="181" s="1"/>
  <c r="A69" i="181" l="1"/>
  <c r="H68" i="181"/>
  <c r="C67" i="181"/>
  <c r="D67" i="181" s="1"/>
  <c r="A70" i="181" l="1"/>
  <c r="H69" i="181"/>
  <c r="C68" i="181"/>
  <c r="D68" i="181" s="1"/>
  <c r="A71" i="181" l="1"/>
  <c r="H70" i="181"/>
  <c r="C69" i="181"/>
  <c r="D69" i="181" s="1"/>
  <c r="A72" i="181" l="1"/>
  <c r="H71" i="181"/>
  <c r="C70" i="181"/>
  <c r="D70" i="181" s="1"/>
  <c r="A73" i="181" l="1"/>
  <c r="H72" i="181"/>
  <c r="C71" i="181"/>
  <c r="D71" i="181" s="1"/>
  <c r="A74" i="181" l="1"/>
  <c r="H73" i="181"/>
  <c r="C72" i="181"/>
  <c r="D72" i="181" s="1"/>
  <c r="A75" i="181" l="1"/>
  <c r="H74" i="181"/>
  <c r="C73" i="181"/>
  <c r="D73" i="181" s="1"/>
  <c r="A76" i="181" l="1"/>
  <c r="H75" i="181"/>
  <c r="C74" i="181"/>
  <c r="D74" i="181" s="1"/>
  <c r="A77" i="181" l="1"/>
  <c r="H76" i="181"/>
  <c r="C75" i="181"/>
  <c r="D75" i="181" s="1"/>
  <c r="A78" i="181" l="1"/>
  <c r="H77" i="181"/>
  <c r="C76" i="181"/>
  <c r="D76" i="181" s="1"/>
  <c r="A79" i="181" l="1"/>
  <c r="H78" i="181"/>
  <c r="C77" i="181"/>
  <c r="D77" i="181" s="1"/>
  <c r="A80" i="181" l="1"/>
  <c r="H79" i="181"/>
  <c r="C78" i="181"/>
  <c r="D78" i="181" s="1"/>
  <c r="A81" i="181" l="1"/>
  <c r="H80" i="181"/>
  <c r="C79" i="181"/>
  <c r="D79" i="181" s="1"/>
  <c r="A82" i="181" l="1"/>
  <c r="H81" i="181"/>
  <c r="C80" i="181"/>
  <c r="D80" i="181" s="1"/>
  <c r="A83" i="181" l="1"/>
  <c r="H82" i="181"/>
  <c r="C81" i="181"/>
  <c r="D81" i="181" s="1"/>
  <c r="A84" i="181" l="1"/>
  <c r="H83" i="181"/>
  <c r="B82" i="181"/>
  <c r="B83" i="181" s="1"/>
  <c r="B84" i="181" s="1"/>
  <c r="B85" i="181" s="1"/>
  <c r="B86" i="181" s="1"/>
  <c r="B87" i="181" s="1"/>
  <c r="B88" i="181" s="1"/>
  <c r="B89" i="181" s="1"/>
  <c r="B90" i="181" s="1"/>
  <c r="B91" i="181" s="1"/>
  <c r="B92" i="181" s="1"/>
  <c r="B93" i="181" s="1"/>
  <c r="B94" i="181" s="1"/>
  <c r="B95" i="181" s="1"/>
  <c r="B96" i="181" s="1"/>
  <c r="B97" i="181" s="1"/>
  <c r="B98" i="181" s="1"/>
  <c r="B99" i="181" s="1"/>
  <c r="B100" i="181" s="1"/>
  <c r="B101" i="181" s="1"/>
  <c r="C82" i="181"/>
  <c r="D82" i="181" s="1"/>
  <c r="A85" i="181" l="1"/>
  <c r="H84" i="181"/>
  <c r="C83" i="181"/>
  <c r="D83" i="181" s="1"/>
  <c r="A86" i="181" l="1"/>
  <c r="H85" i="181"/>
  <c r="C84" i="181"/>
  <c r="D84" i="181" s="1"/>
  <c r="A87" i="181" l="1"/>
  <c r="H86" i="181"/>
  <c r="C85" i="181"/>
  <c r="D85" i="181" s="1"/>
  <c r="A88" i="181" l="1"/>
  <c r="H87" i="181"/>
  <c r="C86" i="181"/>
  <c r="D86" i="181" s="1"/>
  <c r="A89" i="181" l="1"/>
  <c r="H88" i="181"/>
  <c r="C87" i="181"/>
  <c r="D87" i="181" s="1"/>
  <c r="A90" i="181" l="1"/>
  <c r="H89" i="181"/>
  <c r="C88" i="181"/>
  <c r="D88" i="181" s="1"/>
  <c r="A91" i="181" l="1"/>
  <c r="H90" i="181"/>
  <c r="C89" i="181"/>
  <c r="D89" i="181" s="1"/>
  <c r="A92" i="181" l="1"/>
  <c r="H91" i="181"/>
  <c r="C90" i="181"/>
  <c r="D90" i="181" s="1"/>
  <c r="A93" i="181" l="1"/>
  <c r="H92" i="181"/>
  <c r="C91" i="181"/>
  <c r="D91" i="181" s="1"/>
  <c r="A94" i="181" l="1"/>
  <c r="H93" i="181"/>
  <c r="C92" i="181"/>
  <c r="D92" i="181" s="1"/>
  <c r="A95" i="181" l="1"/>
  <c r="H94" i="181"/>
  <c r="C93" i="181"/>
  <c r="D93" i="181" s="1"/>
  <c r="A96" i="181" l="1"/>
  <c r="H95" i="181"/>
  <c r="C94" i="181"/>
  <c r="D94" i="181" s="1"/>
  <c r="A97" i="181" l="1"/>
  <c r="H96" i="181"/>
  <c r="C95" i="181"/>
  <c r="D95" i="181" s="1"/>
  <c r="A98" i="181" l="1"/>
  <c r="H97" i="181"/>
  <c r="C96" i="181"/>
  <c r="D96" i="181" s="1"/>
  <c r="A99" i="181" l="1"/>
  <c r="H98" i="181"/>
  <c r="C97" i="181"/>
  <c r="D97" i="181" s="1"/>
  <c r="A100" i="181" l="1"/>
  <c r="H99" i="181"/>
  <c r="C98" i="181"/>
  <c r="D98" i="181" s="1"/>
  <c r="A101" i="181" l="1"/>
  <c r="H100" i="181"/>
  <c r="C99" i="181"/>
  <c r="D99" i="181" s="1"/>
  <c r="A102" i="181" l="1"/>
  <c r="H101" i="181"/>
  <c r="C100" i="181"/>
  <c r="D100" i="181" s="1"/>
  <c r="A103" i="181" l="1"/>
  <c r="H102" i="181"/>
  <c r="C101" i="181"/>
  <c r="D101" i="181" s="1"/>
  <c r="A104" i="181" l="1"/>
  <c r="H103" i="181"/>
  <c r="C102" i="181"/>
  <c r="D102" i="181" s="1"/>
  <c r="B102" i="181"/>
  <c r="B103" i="181" s="1"/>
  <c r="B104" i="181" s="1"/>
  <c r="B105" i="181" s="1"/>
  <c r="B106" i="181" s="1"/>
  <c r="B107" i="181" s="1"/>
  <c r="B108" i="181" s="1"/>
  <c r="B109" i="181" s="1"/>
  <c r="B110" i="181" s="1"/>
  <c r="B111" i="181" s="1"/>
  <c r="B112" i="181" s="1"/>
  <c r="B113" i="181" s="1"/>
  <c r="B114" i="181" s="1"/>
  <c r="B115" i="181" s="1"/>
  <c r="B116" i="181" s="1"/>
  <c r="B117" i="181" s="1"/>
  <c r="B118" i="181" s="1"/>
  <c r="B119" i="181" s="1"/>
  <c r="B120" i="181" s="1"/>
  <c r="B121" i="181" s="1"/>
  <c r="A105" i="181" l="1"/>
  <c r="H104" i="181"/>
  <c r="C103" i="181"/>
  <c r="D103" i="181" s="1"/>
  <c r="A106" i="181" l="1"/>
  <c r="H105" i="181"/>
  <c r="C104" i="181"/>
  <c r="D104" i="181" s="1"/>
  <c r="A107" i="181" l="1"/>
  <c r="H106" i="181"/>
  <c r="C105" i="181"/>
  <c r="D105" i="181" s="1"/>
  <c r="A108" i="181" l="1"/>
  <c r="H107" i="181"/>
  <c r="C106" i="181"/>
  <c r="D106" i="181" s="1"/>
  <c r="A109" i="181" l="1"/>
  <c r="H108" i="181"/>
  <c r="C107" i="181"/>
  <c r="D107" i="181" s="1"/>
  <c r="A110" i="181" l="1"/>
  <c r="H109" i="181"/>
  <c r="C108" i="181"/>
  <c r="D108" i="181" s="1"/>
  <c r="A111" i="181" l="1"/>
  <c r="H110" i="181"/>
  <c r="C109" i="181"/>
  <c r="D109" i="181" s="1"/>
  <c r="A112" i="181" l="1"/>
  <c r="H111" i="181"/>
  <c r="C110" i="181"/>
  <c r="D110" i="181" s="1"/>
  <c r="A113" i="181" l="1"/>
  <c r="H112" i="181"/>
  <c r="C111" i="181"/>
  <c r="D111" i="181" s="1"/>
  <c r="A114" i="181" l="1"/>
  <c r="H113" i="181"/>
  <c r="C112" i="181"/>
  <c r="D112" i="181" s="1"/>
  <c r="A115" i="181" l="1"/>
  <c r="H114" i="181"/>
  <c r="C113" i="181"/>
  <c r="D113" i="181" s="1"/>
  <c r="A116" i="181" l="1"/>
  <c r="H115" i="181"/>
  <c r="C114" i="181"/>
  <c r="D114" i="181" s="1"/>
  <c r="A117" i="181" l="1"/>
  <c r="H116" i="181"/>
  <c r="C115" i="181"/>
  <c r="D115" i="181" s="1"/>
  <c r="A118" i="181" l="1"/>
  <c r="H117" i="181"/>
  <c r="C116" i="181"/>
  <c r="D116" i="181" s="1"/>
  <c r="A119" i="181" l="1"/>
  <c r="H118" i="181"/>
  <c r="C117" i="181"/>
  <c r="D117" i="181" s="1"/>
  <c r="A120" i="181" l="1"/>
  <c r="H119" i="181"/>
  <c r="C118" i="181"/>
  <c r="D118" i="181" s="1"/>
  <c r="A121" i="181" l="1"/>
  <c r="H120" i="181"/>
  <c r="C119" i="181"/>
  <c r="D119" i="181" s="1"/>
  <c r="A122" i="181" l="1"/>
  <c r="H121" i="181"/>
  <c r="C120" i="181"/>
  <c r="D120" i="181" s="1"/>
  <c r="A123" i="181" l="1"/>
  <c r="H122" i="181"/>
  <c r="C121" i="181"/>
  <c r="D121" i="181" s="1"/>
  <c r="A124" i="181" l="1"/>
  <c r="H123" i="181"/>
  <c r="B122" i="181"/>
  <c r="B123" i="181" s="1"/>
  <c r="B124" i="181" s="1"/>
  <c r="B125" i="181" s="1"/>
  <c r="B126" i="181" s="1"/>
  <c r="B127" i="181" s="1"/>
  <c r="B128" i="181" s="1"/>
  <c r="B129" i="181" s="1"/>
  <c r="B130" i="181" s="1"/>
  <c r="B131" i="181" s="1"/>
  <c r="B132" i="181" s="1"/>
  <c r="B133" i="181" s="1"/>
  <c r="B134" i="181" s="1"/>
  <c r="B135" i="181" s="1"/>
  <c r="B136" i="181" s="1"/>
  <c r="B137" i="181" s="1"/>
  <c r="B138" i="181" s="1"/>
  <c r="B139" i="181" s="1"/>
  <c r="B140" i="181" s="1"/>
  <c r="B141" i="181" s="1"/>
  <c r="C122" i="181"/>
  <c r="D122" i="181" s="1"/>
  <c r="A125" i="181" l="1"/>
  <c r="H124" i="181"/>
  <c r="C123" i="181"/>
  <c r="D123" i="181" s="1"/>
  <c r="A126" i="181" l="1"/>
  <c r="H125" i="181"/>
  <c r="C124" i="181"/>
  <c r="D124" i="181" s="1"/>
  <c r="A127" i="181" l="1"/>
  <c r="H126" i="181"/>
  <c r="C125" i="181"/>
  <c r="D125" i="181" s="1"/>
  <c r="A128" i="181" l="1"/>
  <c r="H127" i="181"/>
  <c r="C126" i="181"/>
  <c r="D126" i="181" s="1"/>
  <c r="A129" i="181" l="1"/>
  <c r="H128" i="181"/>
  <c r="C127" i="181"/>
  <c r="D127" i="181" s="1"/>
  <c r="A130" i="181" l="1"/>
  <c r="H129" i="181"/>
  <c r="C128" i="181"/>
  <c r="D128" i="181" s="1"/>
  <c r="A131" i="181" l="1"/>
  <c r="H130" i="181"/>
  <c r="C129" i="181"/>
  <c r="D129" i="181" s="1"/>
  <c r="A132" i="181" l="1"/>
  <c r="H131" i="181"/>
  <c r="C130" i="181"/>
  <c r="D130" i="181" s="1"/>
  <c r="A133" i="181" l="1"/>
  <c r="H132" i="181"/>
  <c r="C131" i="181"/>
  <c r="D131" i="181" s="1"/>
  <c r="A134" i="181" l="1"/>
  <c r="H133" i="181"/>
  <c r="C132" i="181"/>
  <c r="D132" i="181" s="1"/>
  <c r="A135" i="181" l="1"/>
  <c r="H134" i="181"/>
  <c r="C133" i="181"/>
  <c r="D133" i="181" s="1"/>
  <c r="A136" i="181" l="1"/>
  <c r="H135" i="181"/>
  <c r="C134" i="181"/>
  <c r="D134" i="181" s="1"/>
  <c r="A137" i="181" l="1"/>
  <c r="H136" i="181"/>
  <c r="C135" i="181"/>
  <c r="D135" i="181" s="1"/>
  <c r="A138" i="181" l="1"/>
  <c r="H137" i="181"/>
  <c r="C136" i="181"/>
  <c r="D136" i="181" s="1"/>
  <c r="A139" i="181" l="1"/>
  <c r="H138" i="181"/>
  <c r="C137" i="181"/>
  <c r="D137" i="181" s="1"/>
  <c r="A140" i="181" l="1"/>
  <c r="H139" i="181"/>
  <c r="C138" i="181"/>
  <c r="D138" i="181" s="1"/>
  <c r="A141" i="181" l="1"/>
  <c r="H140" i="181"/>
  <c r="C139" i="181"/>
  <c r="D139" i="181" s="1"/>
  <c r="A142" i="181" l="1"/>
  <c r="H141" i="181"/>
  <c r="C140" i="181"/>
  <c r="D140" i="181" s="1"/>
  <c r="A143" i="181" l="1"/>
  <c r="H142" i="181"/>
  <c r="C141" i="181"/>
  <c r="D141" i="181" s="1"/>
  <c r="A144" i="181" l="1"/>
  <c r="H143" i="181"/>
  <c r="B142" i="181"/>
  <c r="B143" i="181" s="1"/>
  <c r="B144" i="181" s="1"/>
  <c r="B145" i="181" s="1"/>
  <c r="B146" i="181" s="1"/>
  <c r="B147" i="181" s="1"/>
  <c r="B148" i="181" s="1"/>
  <c r="B149" i="181" s="1"/>
  <c r="B150" i="181" s="1"/>
  <c r="B151" i="181" s="1"/>
  <c r="B152" i="181" s="1"/>
  <c r="B153" i="181" s="1"/>
  <c r="B154" i="181" s="1"/>
  <c r="B155" i="181" s="1"/>
  <c r="B156" i="181" s="1"/>
  <c r="B157" i="181" s="1"/>
  <c r="B158" i="181" s="1"/>
  <c r="B159" i="181" s="1"/>
  <c r="B160" i="181" s="1"/>
  <c r="B161" i="181" s="1"/>
  <c r="C142" i="181"/>
  <c r="D142" i="181" s="1"/>
  <c r="A145" i="181" l="1"/>
  <c r="H144" i="181"/>
  <c r="C143" i="181"/>
  <c r="D143" i="181" s="1"/>
  <c r="A146" i="181" l="1"/>
  <c r="H145" i="181"/>
  <c r="C144" i="181"/>
  <c r="D144" i="181" s="1"/>
  <c r="A147" i="181" l="1"/>
  <c r="H146" i="181"/>
  <c r="C145" i="181"/>
  <c r="D145" i="181" s="1"/>
  <c r="A148" i="181" l="1"/>
  <c r="H147" i="181"/>
  <c r="C146" i="181"/>
  <c r="D146" i="181" s="1"/>
  <c r="A149" i="181" l="1"/>
  <c r="H148" i="181"/>
  <c r="C147" i="181"/>
  <c r="D147" i="181" s="1"/>
  <c r="A150" i="181" l="1"/>
  <c r="H149" i="181"/>
  <c r="C148" i="181"/>
  <c r="D148" i="181" s="1"/>
  <c r="A151" i="181" l="1"/>
  <c r="H150" i="181"/>
  <c r="C149" i="181"/>
  <c r="D149" i="181" s="1"/>
  <c r="A152" i="181" l="1"/>
  <c r="H151" i="181"/>
  <c r="C150" i="181"/>
  <c r="D150" i="181" s="1"/>
  <c r="A153" i="181" l="1"/>
  <c r="H152" i="181"/>
  <c r="C151" i="181"/>
  <c r="D151" i="181" s="1"/>
  <c r="A154" i="181" l="1"/>
  <c r="H153" i="181"/>
  <c r="C152" i="181"/>
  <c r="D152" i="181" s="1"/>
  <c r="A155" i="181" l="1"/>
  <c r="H154" i="181"/>
  <c r="C153" i="181"/>
  <c r="D153" i="181" s="1"/>
  <c r="A156" i="181" l="1"/>
  <c r="H155" i="181"/>
  <c r="C154" i="181"/>
  <c r="D154" i="181" s="1"/>
  <c r="A157" i="181" l="1"/>
  <c r="H156" i="181"/>
  <c r="C155" i="181"/>
  <c r="D155" i="181" s="1"/>
  <c r="A158" i="181" l="1"/>
  <c r="H157" i="181"/>
  <c r="C156" i="181"/>
  <c r="D156" i="181" s="1"/>
  <c r="A159" i="181" l="1"/>
  <c r="H158" i="181"/>
  <c r="C157" i="181"/>
  <c r="D157" i="181" s="1"/>
  <c r="A160" i="181" l="1"/>
  <c r="H159" i="181"/>
  <c r="C158" i="181"/>
  <c r="D158" i="181" s="1"/>
  <c r="A161" i="181" l="1"/>
  <c r="H160" i="181"/>
  <c r="C159" i="181"/>
  <c r="D159" i="181" s="1"/>
  <c r="A162" i="181" l="1"/>
  <c r="H161" i="181"/>
  <c r="C160" i="181"/>
  <c r="D160" i="181" s="1"/>
  <c r="A163" i="181" l="1"/>
  <c r="H162" i="181"/>
  <c r="C161" i="181"/>
  <c r="D161" i="181" s="1"/>
  <c r="A164" i="181" l="1"/>
  <c r="H163" i="181"/>
  <c r="B162" i="181"/>
  <c r="B163" i="181" s="1"/>
  <c r="B164" i="181" s="1"/>
  <c r="B165" i="181" s="1"/>
  <c r="B166" i="181" s="1"/>
  <c r="B167" i="181" s="1"/>
  <c r="B168" i="181" s="1"/>
  <c r="B169" i="181" s="1"/>
  <c r="B170" i="181" s="1"/>
  <c r="B171" i="181" s="1"/>
  <c r="B172" i="181" s="1"/>
  <c r="B173" i="181" s="1"/>
  <c r="B174" i="181" s="1"/>
  <c r="B175" i="181" s="1"/>
  <c r="B176" i="181" s="1"/>
  <c r="B177" i="181" s="1"/>
  <c r="B178" i="181" s="1"/>
  <c r="B179" i="181" s="1"/>
  <c r="B180" i="181" s="1"/>
  <c r="B181" i="181" s="1"/>
  <c r="C162" i="181"/>
  <c r="D162" i="181" s="1"/>
  <c r="A165" i="181" l="1"/>
  <c r="H164" i="181"/>
  <c r="C163" i="181"/>
  <c r="D163" i="181" s="1"/>
  <c r="A166" i="181" l="1"/>
  <c r="H165" i="181"/>
  <c r="C164" i="181"/>
  <c r="D164" i="181" s="1"/>
  <c r="A167" i="181" l="1"/>
  <c r="H166" i="181"/>
  <c r="C165" i="181"/>
  <c r="D165" i="181" s="1"/>
  <c r="A168" i="181" l="1"/>
  <c r="H167" i="181"/>
  <c r="C166" i="181"/>
  <c r="D166" i="181" s="1"/>
  <c r="A169" i="181" l="1"/>
  <c r="H168" i="181"/>
  <c r="C167" i="181"/>
  <c r="D167" i="181" s="1"/>
  <c r="A170" i="181" l="1"/>
  <c r="H169" i="181"/>
  <c r="C168" i="181"/>
  <c r="D168" i="181" s="1"/>
  <c r="A171" i="181" l="1"/>
  <c r="H170" i="181"/>
  <c r="C169" i="181"/>
  <c r="D169" i="181" s="1"/>
  <c r="A172" i="181" l="1"/>
  <c r="H171" i="181"/>
  <c r="C170" i="181"/>
  <c r="D170" i="181" s="1"/>
  <c r="A173" i="181" l="1"/>
  <c r="H172" i="181"/>
  <c r="C171" i="181"/>
  <c r="D171" i="181" s="1"/>
  <c r="A174" i="181" l="1"/>
  <c r="H173" i="181"/>
  <c r="C172" i="181"/>
  <c r="D172" i="181" s="1"/>
  <c r="A175" i="181" l="1"/>
  <c r="H174" i="181"/>
  <c r="C173" i="181"/>
  <c r="D173" i="181" s="1"/>
  <c r="A176" i="181" l="1"/>
  <c r="H175" i="181"/>
  <c r="C174" i="181"/>
  <c r="D174" i="181" s="1"/>
  <c r="A177" i="181" l="1"/>
  <c r="H176" i="181"/>
  <c r="C175" i="181"/>
  <c r="D175" i="181" s="1"/>
  <c r="A178" i="181" l="1"/>
  <c r="H177" i="181"/>
  <c r="C176" i="181"/>
  <c r="D176" i="181" s="1"/>
  <c r="A179" i="181" l="1"/>
  <c r="H178" i="181"/>
  <c r="C177" i="181"/>
  <c r="D177" i="181" s="1"/>
  <c r="A180" i="181" l="1"/>
  <c r="H179" i="181"/>
  <c r="C178" i="181"/>
  <c r="D178" i="181" s="1"/>
  <c r="A181" i="181" l="1"/>
  <c r="H180" i="181"/>
  <c r="C179" i="181"/>
  <c r="D179" i="181" s="1"/>
  <c r="A182" i="181" l="1"/>
  <c r="H181" i="181"/>
  <c r="C180" i="181"/>
  <c r="D180" i="181" s="1"/>
  <c r="A183" i="181" l="1"/>
  <c r="H182" i="181"/>
  <c r="C181" i="181"/>
  <c r="D181" i="181" s="1"/>
  <c r="A184" i="181" l="1"/>
  <c r="H183" i="181"/>
  <c r="B182" i="181"/>
  <c r="B183" i="181" s="1"/>
  <c r="B184" i="181" s="1"/>
  <c r="B185" i="181" s="1"/>
  <c r="B186" i="181" s="1"/>
  <c r="B187" i="181" s="1"/>
  <c r="B188" i="181" s="1"/>
  <c r="B189" i="181" s="1"/>
  <c r="B190" i="181" s="1"/>
  <c r="B191" i="181" s="1"/>
  <c r="B192" i="181" s="1"/>
  <c r="B193" i="181" s="1"/>
  <c r="B194" i="181" s="1"/>
  <c r="B195" i="181" s="1"/>
  <c r="B196" i="181" s="1"/>
  <c r="B197" i="181" s="1"/>
  <c r="B198" i="181" s="1"/>
  <c r="B199" i="181" s="1"/>
  <c r="B200" i="181" s="1"/>
  <c r="B201" i="181" s="1"/>
  <c r="C182" i="181"/>
  <c r="D182" i="181" s="1"/>
  <c r="A185" i="181" l="1"/>
  <c r="H184" i="181"/>
  <c r="C183" i="181"/>
  <c r="D183" i="181" s="1"/>
  <c r="A186" i="181" l="1"/>
  <c r="H185" i="181"/>
  <c r="C184" i="181"/>
  <c r="D184" i="181" s="1"/>
  <c r="A187" i="181" l="1"/>
  <c r="H186" i="181"/>
  <c r="C185" i="181"/>
  <c r="D185" i="181" s="1"/>
  <c r="A188" i="181" l="1"/>
  <c r="H187" i="181"/>
  <c r="C186" i="181"/>
  <c r="D186" i="181" s="1"/>
  <c r="A189" i="181" l="1"/>
  <c r="H188" i="181"/>
  <c r="C187" i="181"/>
  <c r="D187" i="181" s="1"/>
  <c r="A190" i="181" l="1"/>
  <c r="H189" i="181"/>
  <c r="C188" i="181"/>
  <c r="D188" i="181" s="1"/>
  <c r="A191" i="181" l="1"/>
  <c r="H190" i="181"/>
  <c r="C189" i="181"/>
  <c r="D189" i="181" s="1"/>
  <c r="A192" i="181" l="1"/>
  <c r="H191" i="181"/>
  <c r="C190" i="181"/>
  <c r="D190" i="181" s="1"/>
  <c r="A193" i="181" l="1"/>
  <c r="H192" i="181"/>
  <c r="C191" i="181"/>
  <c r="D191" i="181" s="1"/>
  <c r="A194" i="181" l="1"/>
  <c r="H193" i="181"/>
  <c r="C192" i="181"/>
  <c r="D192" i="181" s="1"/>
  <c r="A195" i="181" l="1"/>
  <c r="H194" i="181"/>
  <c r="C193" i="181"/>
  <c r="D193" i="181" s="1"/>
  <c r="A196" i="181" l="1"/>
  <c r="H195" i="181"/>
  <c r="C194" i="181"/>
  <c r="D194" i="181" s="1"/>
  <c r="A197" i="181" l="1"/>
  <c r="H196" i="181"/>
  <c r="C195" i="181"/>
  <c r="D195" i="181" s="1"/>
  <c r="A198" i="181" l="1"/>
  <c r="H197" i="181"/>
  <c r="C196" i="181"/>
  <c r="D196" i="181" s="1"/>
  <c r="A199" i="181" l="1"/>
  <c r="H198" i="181"/>
  <c r="C197" i="181"/>
  <c r="D197" i="181" s="1"/>
  <c r="A200" i="181" l="1"/>
  <c r="H199" i="181"/>
  <c r="C198" i="181"/>
  <c r="D198" i="181" s="1"/>
  <c r="A201" i="181" l="1"/>
  <c r="H200" i="181"/>
  <c r="C199" i="181"/>
  <c r="D199" i="181" s="1"/>
  <c r="A202" i="181" l="1"/>
  <c r="H201" i="181"/>
  <c r="C200" i="181"/>
  <c r="D200" i="181" s="1"/>
  <c r="A203" i="181" l="1"/>
  <c r="H202" i="181"/>
  <c r="C201" i="181"/>
  <c r="D201" i="181" s="1"/>
  <c r="A204" i="181" l="1"/>
  <c r="H203" i="181"/>
  <c r="B202" i="181"/>
  <c r="B203" i="181" s="1"/>
  <c r="B204" i="181" s="1"/>
  <c r="B205" i="181" s="1"/>
  <c r="B206" i="181" s="1"/>
  <c r="B207" i="181" s="1"/>
  <c r="B208" i="181" s="1"/>
  <c r="B209" i="181" s="1"/>
  <c r="B210" i="181" s="1"/>
  <c r="B211" i="181" s="1"/>
  <c r="B212" i="181" s="1"/>
  <c r="B213" i="181" s="1"/>
  <c r="B214" i="181" s="1"/>
  <c r="B215" i="181" s="1"/>
  <c r="B216" i="181" s="1"/>
  <c r="B217" i="181" s="1"/>
  <c r="B218" i="181" s="1"/>
  <c r="B219" i="181" s="1"/>
  <c r="B220" i="181" s="1"/>
  <c r="B221" i="181" s="1"/>
  <c r="C202" i="181"/>
  <c r="D202" i="181" s="1"/>
  <c r="A205" i="181" l="1"/>
  <c r="H204" i="181"/>
  <c r="C203" i="181"/>
  <c r="D203" i="181" s="1"/>
  <c r="A206" i="181" l="1"/>
  <c r="H205" i="181"/>
  <c r="C204" i="181"/>
  <c r="D204" i="181" s="1"/>
  <c r="A207" i="181" l="1"/>
  <c r="H206" i="181"/>
  <c r="C205" i="181"/>
  <c r="D205" i="181" s="1"/>
  <c r="A208" i="181" l="1"/>
  <c r="H207" i="181"/>
  <c r="C206" i="181"/>
  <c r="D206" i="181" s="1"/>
  <c r="A209" i="181" l="1"/>
  <c r="H208" i="181"/>
  <c r="C207" i="181"/>
  <c r="D207" i="181" s="1"/>
  <c r="A210" i="181" l="1"/>
  <c r="H209" i="181"/>
  <c r="C208" i="181"/>
  <c r="D208" i="181" s="1"/>
  <c r="A211" i="181" l="1"/>
  <c r="H210" i="181"/>
  <c r="C209" i="181"/>
  <c r="D209" i="181" s="1"/>
  <c r="A212" i="181" l="1"/>
  <c r="H211" i="181"/>
  <c r="C210" i="181"/>
  <c r="D210" i="181" s="1"/>
  <c r="A213" i="181" l="1"/>
  <c r="H212" i="181"/>
  <c r="C211" i="181"/>
  <c r="D211" i="181" s="1"/>
  <c r="A214" i="181" l="1"/>
  <c r="H213" i="181"/>
  <c r="C212" i="181"/>
  <c r="D212" i="181" s="1"/>
  <c r="A215" i="181" l="1"/>
  <c r="H214" i="181"/>
  <c r="C213" i="181"/>
  <c r="D213" i="181" s="1"/>
  <c r="A216" i="181" l="1"/>
  <c r="H215" i="181"/>
  <c r="C214" i="181"/>
  <c r="D214" i="181" s="1"/>
  <c r="A217" i="181" l="1"/>
  <c r="H216" i="181"/>
  <c r="C215" i="181"/>
  <c r="D215" i="181" s="1"/>
  <c r="A218" i="181" l="1"/>
  <c r="H217" i="181"/>
  <c r="C216" i="181"/>
  <c r="D216" i="181" s="1"/>
  <c r="A219" i="181" l="1"/>
  <c r="H218" i="181"/>
  <c r="C217" i="181"/>
  <c r="D217" i="181" s="1"/>
  <c r="A220" i="181" l="1"/>
  <c r="H219" i="181"/>
  <c r="C218" i="181"/>
  <c r="D218" i="181" s="1"/>
  <c r="A221" i="181" l="1"/>
  <c r="H220" i="181"/>
  <c r="C219" i="181"/>
  <c r="D219" i="181" s="1"/>
  <c r="H221" i="181" l="1"/>
  <c r="C220" i="181"/>
  <c r="D220" i="181" s="1"/>
  <c r="C221" i="181" l="1"/>
  <c r="D221" i="181" s="1"/>
  <c r="I5" i="231" l="1"/>
  <c r="I11" i="231" l="1"/>
  <c r="J3" i="231"/>
  <c r="I17" i="231" l="1"/>
  <c r="I23" i="231" l="1"/>
  <c r="I29" i="231" l="1"/>
  <c r="I35" i="231" l="1"/>
  <c r="I41" i="231" l="1"/>
  <c r="I47" i="231" l="1"/>
  <c r="I53" i="231" l="1"/>
  <c r="I59" i="231" l="1"/>
  <c r="I65" i="231" l="1"/>
  <c r="K69" i="231" l="1"/>
  <c r="I71" i="231"/>
  <c r="J69" i="231"/>
  <c r="L69" i="231" s="1"/>
  <c r="G67" i="231" l="1"/>
  <c r="G69" i="231"/>
  <c r="H65" i="231"/>
  <c r="Q65" i="231" s="1"/>
  <c r="O66" i="231" s="1"/>
  <c r="G66" i="231"/>
  <c r="G68" i="231"/>
  <c r="G65" i="231"/>
  <c r="K75" i="231"/>
  <c r="J75" i="231"/>
  <c r="L75" i="231" s="1"/>
  <c r="I77" i="231"/>
  <c r="G7" i="231"/>
  <c r="K9" i="231"/>
  <c r="G9" i="231"/>
  <c r="G8" i="231"/>
  <c r="J9" i="231"/>
  <c r="L9" i="231" s="1"/>
  <c r="G1" i="231"/>
  <c r="G6" i="231"/>
  <c r="G5" i="231"/>
  <c r="H5" i="231"/>
  <c r="J15" i="231"/>
  <c r="L15" i="231" s="1"/>
  <c r="K15" i="231"/>
  <c r="K21" i="231"/>
  <c r="J21" i="231"/>
  <c r="L21" i="231" s="1"/>
  <c r="K27" i="231"/>
  <c r="J27" i="231"/>
  <c r="L27" i="231" s="1"/>
  <c r="K33" i="231"/>
  <c r="J33" i="231"/>
  <c r="L33" i="231" s="1"/>
  <c r="K39" i="231"/>
  <c r="J39" i="231"/>
  <c r="L39" i="231" s="1"/>
  <c r="J45" i="231"/>
  <c r="L45" i="231" s="1"/>
  <c r="K45" i="231"/>
  <c r="K51" i="231"/>
  <c r="J51" i="231"/>
  <c r="L51" i="231" s="1"/>
  <c r="J57" i="231"/>
  <c r="L57" i="231" s="1"/>
  <c r="K57" i="231"/>
  <c r="J63" i="231"/>
  <c r="L63" i="231" s="1"/>
  <c r="K63" i="231"/>
  <c r="G54" i="231" l="1"/>
  <c r="G56" i="231"/>
  <c r="G53" i="231"/>
  <c r="G55" i="231"/>
  <c r="G57" i="231"/>
  <c r="H53" i="231"/>
  <c r="Q53" i="231" s="1"/>
  <c r="O54" i="231" s="1"/>
  <c r="H59" i="231"/>
  <c r="Q59" i="231" s="1"/>
  <c r="O60" i="231" s="1"/>
  <c r="G59" i="231"/>
  <c r="G61" i="231"/>
  <c r="G60" i="231"/>
  <c r="G62" i="231"/>
  <c r="G63" i="231"/>
  <c r="H11" i="231"/>
  <c r="Q11" i="231" s="1"/>
  <c r="O12" i="231" s="1"/>
  <c r="G11" i="231"/>
  <c r="G14" i="231"/>
  <c r="G13" i="231"/>
  <c r="G15" i="231"/>
  <c r="G12" i="231"/>
  <c r="J81" i="231"/>
  <c r="L81" i="231" s="1"/>
  <c r="I83" i="231"/>
  <c r="K81" i="231"/>
  <c r="G48" i="231"/>
  <c r="H47" i="231"/>
  <c r="Q47" i="231" s="1"/>
  <c r="O48" i="231" s="1"/>
  <c r="G47" i="231"/>
  <c r="G49" i="231"/>
  <c r="G50" i="231"/>
  <c r="G51" i="231"/>
  <c r="G38" i="231"/>
  <c r="G37" i="231"/>
  <c r="G39" i="231"/>
  <c r="G36" i="231"/>
  <c r="H35" i="231"/>
  <c r="Q35" i="231" s="1"/>
  <c r="O36" i="231" s="1"/>
  <c r="G35" i="231"/>
  <c r="H23" i="231"/>
  <c r="Q23" i="231" s="1"/>
  <c r="O24" i="231" s="1"/>
  <c r="G23" i="231"/>
  <c r="G26" i="231"/>
  <c r="G25" i="231"/>
  <c r="G27" i="231"/>
  <c r="G24" i="231"/>
  <c r="O67" i="231"/>
  <c r="L66" i="231" s="1"/>
  <c r="R66" i="231"/>
  <c r="G42" i="231"/>
  <c r="G44" i="231"/>
  <c r="G43" i="231"/>
  <c r="H41" i="231"/>
  <c r="Q41" i="231" s="1"/>
  <c r="O42" i="231" s="1"/>
  <c r="G41" i="231"/>
  <c r="G45" i="231"/>
  <c r="G33" i="231"/>
  <c r="G29" i="231"/>
  <c r="G31" i="231"/>
  <c r="H29" i="231"/>
  <c r="Q29" i="231" s="1"/>
  <c r="O30" i="231" s="1"/>
  <c r="G30" i="231"/>
  <c r="G32" i="231"/>
  <c r="G21" i="231"/>
  <c r="H17" i="231"/>
  <c r="Q17" i="231" s="1"/>
  <c r="O18" i="231" s="1"/>
  <c r="G20" i="231"/>
  <c r="G17" i="231"/>
  <c r="G19" i="231"/>
  <c r="G18" i="231"/>
  <c r="Q5" i="231"/>
  <c r="O6" i="231" s="1"/>
  <c r="H71" i="231"/>
  <c r="Q71" i="231" s="1"/>
  <c r="O72" i="231" s="1"/>
  <c r="G71" i="231"/>
  <c r="G74" i="231"/>
  <c r="G73" i="231"/>
  <c r="G75" i="231"/>
  <c r="G72" i="231"/>
  <c r="O19" i="231" l="1"/>
  <c r="L18" i="231" s="1"/>
  <c r="R18" i="231"/>
  <c r="O31" i="231"/>
  <c r="L30" i="231" s="1"/>
  <c r="R30" i="231"/>
  <c r="O13" i="231"/>
  <c r="L12" i="231" s="1"/>
  <c r="R12" i="231"/>
  <c r="M66" i="231"/>
  <c r="K66" i="231"/>
  <c r="O25" i="231"/>
  <c r="L24" i="231" s="1"/>
  <c r="R24" i="231"/>
  <c r="R54" i="231"/>
  <c r="O55" i="231"/>
  <c r="L54" i="231" s="1"/>
  <c r="O43" i="231"/>
  <c r="L42" i="231" s="1"/>
  <c r="R42" i="231"/>
  <c r="R48" i="231"/>
  <c r="O49" i="231"/>
  <c r="L48" i="231" s="1"/>
  <c r="G78" i="231"/>
  <c r="G80" i="231"/>
  <c r="G77" i="231"/>
  <c r="G79" i="231"/>
  <c r="G81" i="231"/>
  <c r="H77" i="231"/>
  <c r="Q77" i="231" s="1"/>
  <c r="O78" i="231" s="1"/>
  <c r="R60" i="231"/>
  <c r="O61" i="231"/>
  <c r="L60" i="231" s="1"/>
  <c r="O7" i="231"/>
  <c r="L6" i="231" s="1"/>
  <c r="R6" i="231"/>
  <c r="O73" i="231"/>
  <c r="L72" i="231" s="1"/>
  <c r="R72" i="231"/>
  <c r="O37" i="231"/>
  <c r="L36" i="231" s="1"/>
  <c r="R36" i="231"/>
  <c r="I89" i="231"/>
  <c r="K87" i="231"/>
  <c r="J87" i="231"/>
  <c r="L87" i="231" s="1"/>
  <c r="M42" i="231" l="1"/>
  <c r="K42" i="231"/>
  <c r="K24" i="231"/>
  <c r="M24" i="231"/>
  <c r="K12" i="231"/>
  <c r="M12" i="231"/>
  <c r="M18" i="231"/>
  <c r="K18" i="231"/>
  <c r="R78" i="231"/>
  <c r="O79" i="231"/>
  <c r="L78" i="231" s="1"/>
  <c r="K30" i="231"/>
  <c r="M30" i="231"/>
  <c r="K93" i="231"/>
  <c r="I95" i="231"/>
  <c r="J93" i="231"/>
  <c r="L93" i="231" s="1"/>
  <c r="M6" i="231"/>
  <c r="K6" i="231"/>
  <c r="G84" i="231"/>
  <c r="H83" i="231"/>
  <c r="G83" i="231"/>
  <c r="G86" i="231"/>
  <c r="G85" i="231"/>
  <c r="G87" i="231"/>
  <c r="M36" i="231"/>
  <c r="K36" i="231"/>
  <c r="M72" i="231"/>
  <c r="K72" i="231"/>
  <c r="K60" i="231"/>
  <c r="M60" i="231"/>
  <c r="M48" i="231"/>
  <c r="K48" i="231"/>
  <c r="M54" i="231"/>
  <c r="K54" i="231"/>
  <c r="M2" i="231" l="1"/>
  <c r="W19" i="85" s="1"/>
  <c r="Q83" i="231"/>
  <c r="O84" i="231" s="1"/>
  <c r="K99" i="231"/>
  <c r="J99" i="231"/>
  <c r="L99" i="231" s="1"/>
  <c r="I101" i="231"/>
  <c r="M78" i="231"/>
  <c r="K78" i="231"/>
  <c r="G89" i="231"/>
  <c r="G91" i="231"/>
  <c r="G93" i="231"/>
  <c r="H89" i="231"/>
  <c r="Q89" i="231" s="1"/>
  <c r="O90" i="231" s="1"/>
  <c r="G90" i="231"/>
  <c r="G92" i="231"/>
  <c r="K105" i="231" l="1"/>
  <c r="J105" i="231"/>
  <c r="L105" i="231" s="1"/>
  <c r="I107" i="231"/>
  <c r="O85" i="231"/>
  <c r="L84" i="231" s="1"/>
  <c r="R84" i="231"/>
  <c r="R90" i="231"/>
  <c r="O91" i="231"/>
  <c r="L90" i="231" s="1"/>
  <c r="G99" i="231"/>
  <c r="G96" i="231"/>
  <c r="H95" i="231"/>
  <c r="Q95" i="231" s="1"/>
  <c r="O96" i="231" s="1"/>
  <c r="G95" i="231"/>
  <c r="G98" i="231"/>
  <c r="G97" i="231"/>
  <c r="O97" i="231" l="1"/>
  <c r="L96" i="231" s="1"/>
  <c r="R96" i="231"/>
  <c r="M90" i="231"/>
  <c r="K90" i="231"/>
  <c r="G101" i="231"/>
  <c r="G103" i="231"/>
  <c r="G105" i="231"/>
  <c r="H101" i="231"/>
  <c r="Q101" i="231" s="1"/>
  <c r="O102" i="231" s="1"/>
  <c r="G102" i="231"/>
  <c r="G104" i="231"/>
  <c r="I113" i="231"/>
  <c r="K111" i="231"/>
  <c r="J111" i="231"/>
  <c r="L111" i="231" s="1"/>
  <c r="M84" i="231"/>
  <c r="K84" i="231"/>
  <c r="I119" i="231" l="1"/>
  <c r="K117" i="231"/>
  <c r="J117" i="231"/>
  <c r="L117" i="231" s="1"/>
  <c r="M96" i="231"/>
  <c r="K96" i="231"/>
  <c r="R102" i="231"/>
  <c r="O103" i="231"/>
  <c r="L102" i="231" s="1"/>
  <c r="G108" i="231"/>
  <c r="G107" i="231"/>
  <c r="G111" i="231"/>
  <c r="H107" i="231"/>
  <c r="Q107" i="231" s="1"/>
  <c r="O108" i="231" s="1"/>
  <c r="G110" i="231"/>
  <c r="G109" i="231"/>
  <c r="O109" i="231" l="1"/>
  <c r="L108" i="231" s="1"/>
  <c r="R108" i="231"/>
  <c r="M102" i="231"/>
  <c r="K102" i="231"/>
  <c r="I125" i="231"/>
  <c r="J123" i="231"/>
  <c r="L123" i="231" s="1"/>
  <c r="K123" i="231"/>
  <c r="G114" i="231"/>
  <c r="G116" i="231"/>
  <c r="G113" i="231"/>
  <c r="G117" i="231"/>
  <c r="H113" i="231"/>
  <c r="Q113" i="231" s="1"/>
  <c r="O114" i="231" s="1"/>
  <c r="G115" i="231"/>
  <c r="M108" i="231" l="1"/>
  <c r="K108" i="231"/>
  <c r="J129" i="231"/>
  <c r="L129" i="231" s="1"/>
  <c r="I131" i="231"/>
  <c r="K129" i="231"/>
  <c r="R114" i="231"/>
  <c r="O115" i="231"/>
  <c r="L114" i="231" s="1"/>
  <c r="H119" i="231"/>
  <c r="Q119" i="231" s="1"/>
  <c r="O120" i="231" s="1"/>
  <c r="G119" i="231"/>
  <c r="G122" i="231"/>
  <c r="G121" i="231"/>
  <c r="G120" i="231"/>
  <c r="G123" i="231"/>
  <c r="O121" i="231" l="1"/>
  <c r="L120" i="231" s="1"/>
  <c r="R120" i="231"/>
  <c r="G127" i="231"/>
  <c r="G129" i="231"/>
  <c r="H125" i="231"/>
  <c r="Q125" i="231" s="1"/>
  <c r="O126" i="231" s="1"/>
  <c r="G126" i="231"/>
  <c r="G128" i="231"/>
  <c r="G125" i="231"/>
  <c r="M114" i="231"/>
  <c r="K114" i="231"/>
  <c r="K135" i="231"/>
  <c r="J135" i="231"/>
  <c r="L135" i="231" s="1"/>
  <c r="I137" i="231"/>
  <c r="O127" i="231" l="1"/>
  <c r="L126" i="231" s="1"/>
  <c r="R126" i="231"/>
  <c r="K120" i="231"/>
  <c r="M120" i="231"/>
  <c r="G134" i="231"/>
  <c r="G133" i="231"/>
  <c r="G135" i="231"/>
  <c r="G132" i="231"/>
  <c r="H131" i="231"/>
  <c r="Q131" i="231" s="1"/>
  <c r="O132" i="231" s="1"/>
  <c r="G131" i="231"/>
  <c r="J141" i="231"/>
  <c r="L141" i="231" s="1"/>
  <c r="I143" i="231"/>
  <c r="K141" i="231"/>
  <c r="O133" i="231" l="1"/>
  <c r="L132" i="231" s="1"/>
  <c r="R132" i="231"/>
  <c r="M126" i="231"/>
  <c r="K126" i="231"/>
  <c r="G138" i="231"/>
  <c r="G140" i="231"/>
  <c r="G137" i="231"/>
  <c r="G139" i="231"/>
  <c r="G141" i="231"/>
  <c r="H137" i="231"/>
  <c r="Q137" i="231" s="1"/>
  <c r="O138" i="231" s="1"/>
  <c r="I149" i="231"/>
  <c r="K147" i="231"/>
  <c r="J147" i="231"/>
  <c r="L147" i="231" s="1"/>
  <c r="J153" i="231" l="1"/>
  <c r="L153" i="231" s="1"/>
  <c r="K153" i="231"/>
  <c r="I155" i="231"/>
  <c r="M132" i="231"/>
  <c r="K132" i="231"/>
  <c r="O139" i="231"/>
  <c r="L138" i="231" s="1"/>
  <c r="R138" i="231"/>
  <c r="G147" i="231"/>
  <c r="G144" i="231"/>
  <c r="G146" i="231"/>
  <c r="G145" i="231"/>
  <c r="H143" i="231"/>
  <c r="Q143" i="231" s="1"/>
  <c r="O144" i="231" s="1"/>
  <c r="G143" i="231"/>
  <c r="G149" i="231" l="1"/>
  <c r="G153" i="231"/>
  <c r="H149" i="231"/>
  <c r="Q149" i="231" s="1"/>
  <c r="O150" i="231" s="1"/>
  <c r="G150" i="231"/>
  <c r="G152" i="231"/>
  <c r="G151" i="231"/>
  <c r="K138" i="231"/>
  <c r="M138" i="231"/>
  <c r="I161" i="231"/>
  <c r="J159" i="231"/>
  <c r="L159" i="231" s="1"/>
  <c r="K159" i="231"/>
  <c r="R144" i="231"/>
  <c r="O145" i="231"/>
  <c r="L144" i="231" s="1"/>
  <c r="O151" i="231" l="1"/>
  <c r="L150" i="231" s="1"/>
  <c r="R150" i="231"/>
  <c r="K144" i="231"/>
  <c r="M144" i="231"/>
  <c r="K165" i="231"/>
  <c r="J165" i="231"/>
  <c r="L165" i="231" s="1"/>
  <c r="I167" i="231"/>
  <c r="G159" i="231"/>
  <c r="H155" i="231"/>
  <c r="Q155" i="231" s="1"/>
  <c r="O156" i="231" s="1"/>
  <c r="G155" i="231"/>
  <c r="G158" i="231"/>
  <c r="G157" i="231"/>
  <c r="G156" i="231"/>
  <c r="M150" i="231" l="1"/>
  <c r="K150" i="231"/>
  <c r="G165" i="231"/>
  <c r="H161" i="231"/>
  <c r="Q161" i="231" s="1"/>
  <c r="O162" i="231" s="1"/>
  <c r="G162" i="231"/>
  <c r="G164" i="231"/>
  <c r="G161" i="231"/>
  <c r="G163" i="231"/>
  <c r="O157" i="231"/>
  <c r="L156" i="231" s="1"/>
  <c r="R156" i="231"/>
  <c r="J171" i="231"/>
  <c r="L171" i="231" s="1"/>
  <c r="I173" i="231"/>
  <c r="K171" i="231"/>
  <c r="K156" i="231" l="1"/>
  <c r="M156" i="231"/>
  <c r="K177" i="231"/>
  <c r="J177" i="231"/>
  <c r="L177" i="231" s="1"/>
  <c r="I179" i="231"/>
  <c r="H167" i="231"/>
  <c r="Q167" i="231" s="1"/>
  <c r="O168" i="231" s="1"/>
  <c r="G167" i="231"/>
  <c r="G170" i="231"/>
  <c r="G169" i="231"/>
  <c r="G171" i="231"/>
  <c r="G168" i="231"/>
  <c r="R162" i="231"/>
  <c r="O163" i="231"/>
  <c r="L162" i="231" s="1"/>
  <c r="J183" i="231" l="1"/>
  <c r="L183" i="231" s="1"/>
  <c r="K183" i="231"/>
  <c r="K162" i="231"/>
  <c r="M162" i="231"/>
  <c r="R168" i="231"/>
  <c r="O169" i="231"/>
  <c r="L168" i="231" s="1"/>
  <c r="G175" i="231"/>
  <c r="G177" i="231"/>
  <c r="H173" i="231"/>
  <c r="Q173" i="231" s="1"/>
  <c r="O174" i="231" s="1"/>
  <c r="G174" i="231"/>
  <c r="G176" i="231"/>
  <c r="G173" i="231"/>
  <c r="H179" i="231" l="1"/>
  <c r="G179" i="231"/>
  <c r="G182" i="231"/>
  <c r="G181" i="231"/>
  <c r="G183" i="231"/>
  <c r="G180" i="231"/>
  <c r="O175" i="231"/>
  <c r="L174" i="231" s="1"/>
  <c r="R174" i="231"/>
  <c r="K168" i="231"/>
  <c r="M168" i="231"/>
  <c r="K174" i="231" l="1"/>
  <c r="M174" i="231"/>
  <c r="Q179" i="231"/>
  <c r="O180" i="231" s="1"/>
  <c r="J2" i="231"/>
  <c r="R180" i="231" l="1"/>
  <c r="O181" i="231"/>
  <c r="L180" i="231" s="1"/>
  <c r="T19" i="85"/>
  <c r="E19" i="85" s="1"/>
  <c r="U2" i="231"/>
  <c r="K180" i="231" l="1"/>
  <c r="K2" i="231" s="1"/>
  <c r="M180" i="231"/>
  <c r="L2" i="231"/>
  <c r="V19" i="85" s="1"/>
  <c r="U19" i="85" l="1"/>
  <c r="AU19" i="85" s="1"/>
  <c r="N2" i="231"/>
  <c r="P2" i="231"/>
  <c r="Z19" i="85" l="1"/>
  <c r="E1" i="231"/>
  <c r="R2" i="231"/>
  <c r="Q2" i="231"/>
  <c r="X19" i="85"/>
  <c r="AB19" i="85" s="1"/>
  <c r="AE19" i="85" s="1"/>
  <c r="O2" i="231"/>
  <c r="Y19" i="85" s="1"/>
  <c r="V2" i="231"/>
  <c r="AA19" i="85" l="1"/>
  <c r="S2" i="231"/>
  <c r="T2" i="231" s="1"/>
  <c r="AO19" i="85" l="1"/>
  <c r="AQ19" i="85"/>
  <c r="AR19" i="85"/>
  <c r="AC19" i="85"/>
  <c r="AS19" i="85"/>
  <c r="AP19" i="85"/>
  <c r="AT19" i="85" l="1"/>
  <c r="T26" i="85" l="1"/>
  <c r="E26" i="85" s="1"/>
  <c r="S123" i="229"/>
  <c r="S122" i="229"/>
  <c r="S121" i="229"/>
  <c r="S120" i="229"/>
  <c r="P120" i="229"/>
  <c r="S119" i="229"/>
  <c r="S117" i="229"/>
  <c r="S116" i="229"/>
  <c r="S115" i="229"/>
  <c r="S114" i="229"/>
  <c r="P114" i="229"/>
  <c r="S113" i="229"/>
  <c r="S111" i="229"/>
  <c r="S110" i="229"/>
  <c r="S109" i="229"/>
  <c r="S108" i="229"/>
  <c r="P108" i="229"/>
  <c r="S107" i="229"/>
  <c r="S105" i="229"/>
  <c r="S104" i="229"/>
  <c r="S103" i="229"/>
  <c r="S102" i="229"/>
  <c r="P102" i="229"/>
  <c r="S101" i="229"/>
  <c r="S99" i="229"/>
  <c r="S98" i="229"/>
  <c r="S97" i="229"/>
  <c r="S96" i="229"/>
  <c r="P96" i="229"/>
  <c r="S95" i="229"/>
  <c r="S93" i="229"/>
  <c r="S92" i="229"/>
  <c r="S91" i="229"/>
  <c r="S90" i="229"/>
  <c r="P90" i="229"/>
  <c r="S89" i="229"/>
  <c r="S87" i="229"/>
  <c r="S86" i="229"/>
  <c r="S85" i="229"/>
  <c r="S84" i="229"/>
  <c r="P84" i="229"/>
  <c r="S83" i="229"/>
  <c r="S81" i="229"/>
  <c r="S80" i="229"/>
  <c r="S79" i="229"/>
  <c r="S78" i="229"/>
  <c r="P78" i="229"/>
  <c r="S77" i="229"/>
  <c r="S75" i="229"/>
  <c r="S74" i="229"/>
  <c r="S73" i="229"/>
  <c r="S72" i="229"/>
  <c r="P72" i="229"/>
  <c r="S71" i="229"/>
  <c r="S69" i="229"/>
  <c r="S68" i="229"/>
  <c r="S67" i="229"/>
  <c r="S66" i="229"/>
  <c r="P66" i="229"/>
  <c r="S65" i="229"/>
  <c r="S63" i="229"/>
  <c r="S62" i="229"/>
  <c r="S61" i="229"/>
  <c r="S60" i="229"/>
  <c r="P60" i="229"/>
  <c r="S59" i="229"/>
  <c r="S57" i="229"/>
  <c r="S56" i="229"/>
  <c r="S55" i="229"/>
  <c r="S54" i="229"/>
  <c r="P54" i="229"/>
  <c r="S53" i="229"/>
  <c r="S51" i="229"/>
  <c r="S50" i="229"/>
  <c r="S49" i="229"/>
  <c r="S48" i="229"/>
  <c r="P48" i="229"/>
  <c r="S47" i="229"/>
  <c r="S45" i="229"/>
  <c r="S44" i="229"/>
  <c r="S43" i="229"/>
  <c r="S42" i="229"/>
  <c r="P42" i="229"/>
  <c r="S41" i="229"/>
  <c r="S39" i="229"/>
  <c r="S38" i="229"/>
  <c r="S37" i="229"/>
  <c r="S36" i="229"/>
  <c r="P36" i="229"/>
  <c r="S35" i="229"/>
  <c r="S33" i="229"/>
  <c r="S32" i="229"/>
  <c r="S31" i="229"/>
  <c r="S30" i="229"/>
  <c r="P30" i="229"/>
  <c r="S29" i="229"/>
  <c r="S27" i="229"/>
  <c r="S26" i="229"/>
  <c r="S25" i="229"/>
  <c r="S24" i="229"/>
  <c r="P24" i="229"/>
  <c r="S23" i="229"/>
  <c r="S21" i="229"/>
  <c r="S20" i="229"/>
  <c r="S19" i="229"/>
  <c r="S18" i="229"/>
  <c r="P18" i="229"/>
  <c r="S17" i="229"/>
  <c r="L11" i="229"/>
  <c r="K11" i="229" s="1"/>
  <c r="S15" i="229"/>
  <c r="S14" i="229"/>
  <c r="S13" i="229"/>
  <c r="S12" i="229"/>
  <c r="P12" i="229"/>
  <c r="S11" i="229"/>
  <c r="L17" i="229" l="1"/>
  <c r="K17" i="229" s="1"/>
  <c r="L23" i="229"/>
  <c r="Q36" i="229"/>
  <c r="T36" i="229" s="1"/>
  <c r="Q42" i="229"/>
  <c r="Q43" i="229" s="1"/>
  <c r="N42" i="229" s="1"/>
  <c r="Q66" i="229"/>
  <c r="T66" i="229" s="1"/>
  <c r="Q90" i="229"/>
  <c r="T90" i="229" s="1"/>
  <c r="Q114" i="229"/>
  <c r="T114" i="229" s="1"/>
  <c r="Q30" i="229"/>
  <c r="T30" i="229" s="1"/>
  <c r="Q60" i="229"/>
  <c r="T60" i="229" s="1"/>
  <c r="Q84" i="229"/>
  <c r="T84" i="229" s="1"/>
  <c r="Q108" i="229"/>
  <c r="T108" i="229" s="1"/>
  <c r="Q12" i="229"/>
  <c r="T12" i="229" s="1"/>
  <c r="Q18" i="229"/>
  <c r="T18" i="229" s="1"/>
  <c r="Q48" i="229"/>
  <c r="T48" i="229" s="1"/>
  <c r="Q72" i="229"/>
  <c r="T72" i="229" s="1"/>
  <c r="Q96" i="229"/>
  <c r="T96" i="229" s="1"/>
  <c r="Q120" i="229"/>
  <c r="T120" i="229" s="1"/>
  <c r="Q24" i="229"/>
  <c r="T24" i="229" s="1"/>
  <c r="Q54" i="229"/>
  <c r="T54" i="229" s="1"/>
  <c r="Q78" i="229"/>
  <c r="T78" i="229" s="1"/>
  <c r="Q102" i="229"/>
  <c r="T102" i="229" s="1"/>
  <c r="Q109" i="229"/>
  <c r="N108" i="229" s="1"/>
  <c r="Q91" i="229"/>
  <c r="N90" i="229" s="1"/>
  <c r="Q67" i="229"/>
  <c r="N66" i="229" s="1"/>
  <c r="T42" i="229" l="1"/>
  <c r="Q37" i="229"/>
  <c r="N36" i="229" s="1"/>
  <c r="M36" i="229" s="1"/>
  <c r="Q115" i="229"/>
  <c r="N114" i="229" s="1"/>
  <c r="O114" i="229" s="1"/>
  <c r="K23" i="229"/>
  <c r="L29" i="229"/>
  <c r="Q13" i="229"/>
  <c r="N12" i="229" s="1"/>
  <c r="O12" i="229" s="1"/>
  <c r="Q97" i="229"/>
  <c r="N96" i="229" s="1"/>
  <c r="M96" i="229" s="1"/>
  <c r="Q85" i="229"/>
  <c r="N84" i="229" s="1"/>
  <c r="O84" i="229" s="1"/>
  <c r="Q55" i="229"/>
  <c r="N54" i="229" s="1"/>
  <c r="M54" i="229" s="1"/>
  <c r="Q31" i="229"/>
  <c r="N30" i="229" s="1"/>
  <c r="O30" i="229" s="1"/>
  <c r="Q79" i="229"/>
  <c r="N78" i="229" s="1"/>
  <c r="M78" i="229" s="1"/>
  <c r="Q49" i="229"/>
  <c r="N48" i="229" s="1"/>
  <c r="O48" i="229" s="1"/>
  <c r="Q103" i="229"/>
  <c r="N102" i="229" s="1"/>
  <c r="O102" i="229" s="1"/>
  <c r="Q25" i="229"/>
  <c r="N24" i="229" s="1"/>
  <c r="O24" i="229" s="1"/>
  <c r="Q19" i="229"/>
  <c r="N18" i="229" s="1"/>
  <c r="O18" i="229" s="1"/>
  <c r="Q61" i="229"/>
  <c r="N60" i="229" s="1"/>
  <c r="O60" i="229" s="1"/>
  <c r="Q73" i="229"/>
  <c r="N72" i="229" s="1"/>
  <c r="M72" i="229" s="1"/>
  <c r="Q121" i="229"/>
  <c r="N120" i="229" s="1"/>
  <c r="O120" i="229" s="1"/>
  <c r="M114" i="229"/>
  <c r="M108" i="229"/>
  <c r="O108" i="229"/>
  <c r="M90" i="229"/>
  <c r="O90" i="229"/>
  <c r="M66" i="229"/>
  <c r="O66" i="229"/>
  <c r="M42" i="229"/>
  <c r="O42" i="229"/>
  <c r="O36" i="229"/>
  <c r="O54" i="229" l="1"/>
  <c r="K29" i="229"/>
  <c r="L35" i="229"/>
  <c r="M18" i="229"/>
  <c r="M12" i="229"/>
  <c r="O96" i="229"/>
  <c r="M24" i="229"/>
  <c r="O72" i="229"/>
  <c r="M120" i="229"/>
  <c r="O78" i="229"/>
  <c r="M84" i="229"/>
  <c r="M30" i="229"/>
  <c r="M102" i="229"/>
  <c r="M48" i="229"/>
  <c r="M60" i="229"/>
  <c r="L41" i="229" l="1"/>
  <c r="K35" i="229"/>
  <c r="B220" i="230"/>
  <c r="B219" i="230"/>
  <c r="B218" i="230"/>
  <c r="B217" i="230"/>
  <c r="B216" i="230"/>
  <c r="B215" i="230"/>
  <c r="B214" i="230"/>
  <c r="B213" i="230"/>
  <c r="B212" i="230"/>
  <c r="B211" i="230"/>
  <c r="B210" i="230"/>
  <c r="B209" i="230"/>
  <c r="B208" i="230"/>
  <c r="B207" i="230"/>
  <c r="B206" i="230"/>
  <c r="B205" i="230"/>
  <c r="B204" i="230"/>
  <c r="B203" i="230"/>
  <c r="B202" i="230"/>
  <c r="B201" i="230"/>
  <c r="B200" i="230"/>
  <c r="B199" i="230"/>
  <c r="B198" i="230"/>
  <c r="B197" i="230"/>
  <c r="B196" i="230"/>
  <c r="B195" i="230"/>
  <c r="B194" i="230"/>
  <c r="B193" i="230"/>
  <c r="B192" i="230"/>
  <c r="B191" i="230"/>
  <c r="B190" i="230"/>
  <c r="B189" i="230"/>
  <c r="B188" i="230"/>
  <c r="B187" i="230"/>
  <c r="B186" i="230"/>
  <c r="B185" i="230"/>
  <c r="B184" i="230"/>
  <c r="B183" i="230"/>
  <c r="B182" i="230"/>
  <c r="B181" i="230"/>
  <c r="B180" i="230"/>
  <c r="B179" i="230"/>
  <c r="B178" i="230"/>
  <c r="B177" i="230"/>
  <c r="B176" i="230"/>
  <c r="B175" i="230"/>
  <c r="B174" i="230"/>
  <c r="B173" i="230"/>
  <c r="B172" i="230"/>
  <c r="B171" i="230"/>
  <c r="B170" i="230"/>
  <c r="B169" i="230"/>
  <c r="B168" i="230"/>
  <c r="B167" i="230"/>
  <c r="B166" i="230"/>
  <c r="B165" i="230"/>
  <c r="B164" i="230"/>
  <c r="B163" i="230"/>
  <c r="B162" i="230"/>
  <c r="B161" i="230"/>
  <c r="B160" i="230"/>
  <c r="B159" i="230"/>
  <c r="B158" i="230"/>
  <c r="B157" i="230"/>
  <c r="B156" i="230"/>
  <c r="B155" i="230"/>
  <c r="B154" i="230"/>
  <c r="B153" i="230"/>
  <c r="B152" i="230"/>
  <c r="B151" i="230"/>
  <c r="B150" i="230"/>
  <c r="B149" i="230"/>
  <c r="B148" i="230"/>
  <c r="B147" i="230"/>
  <c r="B146" i="230"/>
  <c r="B145" i="230"/>
  <c r="B144" i="230"/>
  <c r="B143" i="230"/>
  <c r="B142" i="230"/>
  <c r="B141" i="230"/>
  <c r="B140" i="230"/>
  <c r="B139" i="230"/>
  <c r="B138" i="230"/>
  <c r="B137" i="230"/>
  <c r="B136" i="230"/>
  <c r="B135" i="230"/>
  <c r="B134" i="230"/>
  <c r="B133" i="230"/>
  <c r="B132" i="230"/>
  <c r="B131" i="230"/>
  <c r="B130" i="230"/>
  <c r="B129" i="230"/>
  <c r="B128" i="230"/>
  <c r="B127" i="230"/>
  <c r="B126" i="230"/>
  <c r="B125" i="230"/>
  <c r="B124" i="230"/>
  <c r="B123" i="230"/>
  <c r="B122" i="230"/>
  <c r="B121" i="230"/>
  <c r="B120" i="230"/>
  <c r="B119" i="230"/>
  <c r="B118" i="230"/>
  <c r="B117" i="230"/>
  <c r="B116" i="230"/>
  <c r="B115" i="230"/>
  <c r="B114" i="230"/>
  <c r="B113" i="230"/>
  <c r="B112" i="230"/>
  <c r="B111" i="230"/>
  <c r="B110" i="230"/>
  <c r="B109" i="230"/>
  <c r="B108" i="230"/>
  <c r="B107" i="230"/>
  <c r="B106" i="230"/>
  <c r="B105" i="230"/>
  <c r="B104" i="230"/>
  <c r="B103" i="230"/>
  <c r="B102" i="230"/>
  <c r="B101" i="230"/>
  <c r="B100" i="230"/>
  <c r="B99" i="230"/>
  <c r="B98" i="230"/>
  <c r="B97" i="230"/>
  <c r="B96" i="230"/>
  <c r="B95" i="230"/>
  <c r="B94" i="230"/>
  <c r="B93" i="230"/>
  <c r="B92" i="230"/>
  <c r="B91" i="230"/>
  <c r="B90" i="230"/>
  <c r="B89" i="230"/>
  <c r="B88" i="230"/>
  <c r="B87" i="230"/>
  <c r="B86" i="230"/>
  <c r="B85" i="230"/>
  <c r="B84" i="230"/>
  <c r="B83" i="230"/>
  <c r="B82" i="230"/>
  <c r="B81" i="230"/>
  <c r="B80" i="230"/>
  <c r="B79" i="230"/>
  <c r="B78" i="230"/>
  <c r="B77" i="230"/>
  <c r="B76" i="230"/>
  <c r="B75" i="230"/>
  <c r="B74" i="230"/>
  <c r="B73" i="230"/>
  <c r="B72" i="230"/>
  <c r="B71" i="230"/>
  <c r="B70" i="230"/>
  <c r="B69" i="230"/>
  <c r="B68" i="230"/>
  <c r="B67" i="230"/>
  <c r="B66" i="230"/>
  <c r="B65" i="230"/>
  <c r="B64" i="230"/>
  <c r="B63" i="230"/>
  <c r="B62" i="230"/>
  <c r="B61" i="230"/>
  <c r="B60" i="230"/>
  <c r="B59" i="230"/>
  <c r="B58" i="230"/>
  <c r="B57" i="230"/>
  <c r="B56" i="230"/>
  <c r="B55" i="230"/>
  <c r="B54" i="230"/>
  <c r="B53" i="230"/>
  <c r="B52" i="230"/>
  <c r="B51" i="230"/>
  <c r="B50" i="230"/>
  <c r="B49" i="230"/>
  <c r="B48" i="230"/>
  <c r="B47" i="230"/>
  <c r="B46" i="230"/>
  <c r="B45" i="230"/>
  <c r="B44" i="230"/>
  <c r="B43" i="230"/>
  <c r="B42" i="230"/>
  <c r="B41" i="230"/>
  <c r="B40" i="230"/>
  <c r="B39" i="230"/>
  <c r="B38" i="230"/>
  <c r="B37" i="230"/>
  <c r="B36" i="230"/>
  <c r="B35" i="230"/>
  <c r="B34" i="230"/>
  <c r="B33" i="230"/>
  <c r="B32" i="230"/>
  <c r="B31" i="230"/>
  <c r="B30" i="230"/>
  <c r="B29" i="230"/>
  <c r="B28" i="230"/>
  <c r="B27" i="230"/>
  <c r="B26" i="230"/>
  <c r="B25" i="230"/>
  <c r="B24" i="230"/>
  <c r="B23" i="230"/>
  <c r="B22" i="230"/>
  <c r="B21" i="230"/>
  <c r="B20" i="230"/>
  <c r="B19" i="230"/>
  <c r="B18" i="230"/>
  <c r="B17" i="230"/>
  <c r="B16" i="230"/>
  <c r="B15" i="230"/>
  <c r="B14" i="230"/>
  <c r="B13" i="230"/>
  <c r="B12" i="230"/>
  <c r="B11" i="230"/>
  <c r="B10" i="230"/>
  <c r="B9" i="230"/>
  <c r="B8" i="230"/>
  <c r="B7" i="230"/>
  <c r="B6" i="230"/>
  <c r="B5" i="230"/>
  <c r="B4" i="230"/>
  <c r="B3" i="230"/>
  <c r="B2" i="230"/>
  <c r="A2" i="230"/>
  <c r="A3" i="230" s="1"/>
  <c r="A4" i="230" s="1"/>
  <c r="A5" i="230" s="1"/>
  <c r="A6" i="230" s="1"/>
  <c r="A7" i="230" s="1"/>
  <c r="A8" i="230" s="1"/>
  <c r="A9" i="230" s="1"/>
  <c r="A10" i="230" s="1"/>
  <c r="A11" i="230" s="1"/>
  <c r="A12" i="230" s="1"/>
  <c r="A13" i="230" s="1"/>
  <c r="A14" i="230" s="1"/>
  <c r="A15" i="230" s="1"/>
  <c r="A16" i="230" s="1"/>
  <c r="A17" i="230" s="1"/>
  <c r="A18" i="230" s="1"/>
  <c r="A19" i="230" s="1"/>
  <c r="A20" i="230" s="1"/>
  <c r="A21" i="230" s="1"/>
  <c r="A22" i="230" s="1"/>
  <c r="A23" i="230" s="1"/>
  <c r="A24" i="230" s="1"/>
  <c r="A25" i="230" s="1"/>
  <c r="A26" i="230" s="1"/>
  <c r="A27" i="230" s="1"/>
  <c r="A28" i="230" s="1"/>
  <c r="A29" i="230" s="1"/>
  <c r="A30" i="230" s="1"/>
  <c r="A31" i="230" s="1"/>
  <c r="A32" i="230" s="1"/>
  <c r="A33" i="230" s="1"/>
  <c r="A34" i="230" s="1"/>
  <c r="A35" i="230" s="1"/>
  <c r="A36" i="230" s="1"/>
  <c r="A37" i="230" s="1"/>
  <c r="A38" i="230" s="1"/>
  <c r="A39" i="230" s="1"/>
  <c r="A40" i="230" s="1"/>
  <c r="A41" i="230" s="1"/>
  <c r="A42" i="230" s="1"/>
  <c r="A43" i="230" s="1"/>
  <c r="A44" i="230" s="1"/>
  <c r="A45" i="230" s="1"/>
  <c r="A46" i="230" s="1"/>
  <c r="A47" i="230" s="1"/>
  <c r="A48" i="230" s="1"/>
  <c r="A49" i="230" s="1"/>
  <c r="A50" i="230" s="1"/>
  <c r="A51" i="230" s="1"/>
  <c r="A52" i="230" s="1"/>
  <c r="A53" i="230" s="1"/>
  <c r="A54" i="230" s="1"/>
  <c r="A55" i="230" s="1"/>
  <c r="A56" i="230" s="1"/>
  <c r="A57" i="230" s="1"/>
  <c r="A58" i="230" s="1"/>
  <c r="A59" i="230" s="1"/>
  <c r="A60" i="230" s="1"/>
  <c r="A61" i="230" s="1"/>
  <c r="A62" i="230" s="1"/>
  <c r="A63" i="230" s="1"/>
  <c r="A64" i="230" s="1"/>
  <c r="A65" i="230" s="1"/>
  <c r="A66" i="230" s="1"/>
  <c r="A67" i="230" s="1"/>
  <c r="A68" i="230" s="1"/>
  <c r="A69" i="230" s="1"/>
  <c r="A70" i="230" s="1"/>
  <c r="A71" i="230" s="1"/>
  <c r="A72" i="230" s="1"/>
  <c r="A73" i="230" s="1"/>
  <c r="A74" i="230" s="1"/>
  <c r="A75" i="230" s="1"/>
  <c r="A76" i="230" s="1"/>
  <c r="A77" i="230" s="1"/>
  <c r="A78" i="230" s="1"/>
  <c r="A79" i="230" s="1"/>
  <c r="A80" i="230" s="1"/>
  <c r="A81" i="230" s="1"/>
  <c r="A82" i="230" s="1"/>
  <c r="A83" i="230" s="1"/>
  <c r="A84" i="230" s="1"/>
  <c r="A85" i="230" s="1"/>
  <c r="A86" i="230" s="1"/>
  <c r="A87" i="230" s="1"/>
  <c r="A88" i="230" s="1"/>
  <c r="A89" i="230" s="1"/>
  <c r="A90" i="230" s="1"/>
  <c r="A91" i="230" s="1"/>
  <c r="A92" i="230" s="1"/>
  <c r="A93" i="230" s="1"/>
  <c r="A94" i="230" s="1"/>
  <c r="A95" i="230" s="1"/>
  <c r="A96" i="230" s="1"/>
  <c r="A97" i="230" s="1"/>
  <c r="A98" i="230" s="1"/>
  <c r="A99" i="230" s="1"/>
  <c r="A100" i="230" s="1"/>
  <c r="A101" i="230" s="1"/>
  <c r="A102" i="230" s="1"/>
  <c r="A103" i="230" s="1"/>
  <c r="A104" i="230" s="1"/>
  <c r="A105" i="230" s="1"/>
  <c r="A106" i="230" s="1"/>
  <c r="A107" i="230" s="1"/>
  <c r="A108" i="230" s="1"/>
  <c r="A109" i="230" s="1"/>
  <c r="A110" i="230" s="1"/>
  <c r="A111" i="230" s="1"/>
  <c r="A112" i="230" s="1"/>
  <c r="A113" i="230" s="1"/>
  <c r="A114" i="230" s="1"/>
  <c r="A115" i="230" s="1"/>
  <c r="A116" i="230" s="1"/>
  <c r="A117" i="230" s="1"/>
  <c r="A118" i="230" s="1"/>
  <c r="A119" i="230" s="1"/>
  <c r="A120" i="230" s="1"/>
  <c r="A121" i="230" s="1"/>
  <c r="A122" i="230" s="1"/>
  <c r="A123" i="230" s="1"/>
  <c r="A124" i="230" s="1"/>
  <c r="A125" i="230" s="1"/>
  <c r="A126" i="230" s="1"/>
  <c r="A127" i="230" s="1"/>
  <c r="A128" i="230" s="1"/>
  <c r="A129" i="230" s="1"/>
  <c r="A130" i="230" s="1"/>
  <c r="A131" i="230" s="1"/>
  <c r="A132" i="230" s="1"/>
  <c r="A133" i="230" s="1"/>
  <c r="A134" i="230" s="1"/>
  <c r="A135" i="230" s="1"/>
  <c r="A136" i="230" s="1"/>
  <c r="A137" i="230" s="1"/>
  <c r="A138" i="230" s="1"/>
  <c r="A139" i="230" s="1"/>
  <c r="A140" i="230" s="1"/>
  <c r="A141" i="230" s="1"/>
  <c r="A142" i="230" s="1"/>
  <c r="A143" i="230" s="1"/>
  <c r="A144" i="230" s="1"/>
  <c r="A145" i="230" s="1"/>
  <c r="A146" i="230" s="1"/>
  <c r="A147" i="230" s="1"/>
  <c r="A148" i="230" s="1"/>
  <c r="A149" i="230" s="1"/>
  <c r="A150" i="230" s="1"/>
  <c r="A151" i="230" s="1"/>
  <c r="A152" i="230" s="1"/>
  <c r="A153" i="230" s="1"/>
  <c r="A154" i="230" s="1"/>
  <c r="A155" i="230" s="1"/>
  <c r="A156" i="230" s="1"/>
  <c r="A157" i="230" s="1"/>
  <c r="A158" i="230" s="1"/>
  <c r="A159" i="230" s="1"/>
  <c r="A160" i="230" s="1"/>
  <c r="A161" i="230" s="1"/>
  <c r="A162" i="230" s="1"/>
  <c r="A163" i="230" s="1"/>
  <c r="A164" i="230" s="1"/>
  <c r="A165" i="230" s="1"/>
  <c r="A166" i="230" s="1"/>
  <c r="A167" i="230" s="1"/>
  <c r="A168" i="230" s="1"/>
  <c r="A169" i="230" s="1"/>
  <c r="A170" i="230" s="1"/>
  <c r="A171" i="230" s="1"/>
  <c r="A172" i="230" s="1"/>
  <c r="A173" i="230" s="1"/>
  <c r="A174" i="230" s="1"/>
  <c r="A175" i="230" s="1"/>
  <c r="A176" i="230" s="1"/>
  <c r="A177" i="230" s="1"/>
  <c r="A178" i="230" s="1"/>
  <c r="A179" i="230" s="1"/>
  <c r="A180" i="230" s="1"/>
  <c r="A181" i="230" s="1"/>
  <c r="A182" i="230" s="1"/>
  <c r="A183" i="230" s="1"/>
  <c r="A184" i="230" s="1"/>
  <c r="A185" i="230" s="1"/>
  <c r="A186" i="230" s="1"/>
  <c r="A187" i="230" s="1"/>
  <c r="A188" i="230" s="1"/>
  <c r="A189" i="230" s="1"/>
  <c r="A190" i="230" s="1"/>
  <c r="A191" i="230" s="1"/>
  <c r="A192" i="230" s="1"/>
  <c r="A193" i="230" s="1"/>
  <c r="A194" i="230" s="1"/>
  <c r="A195" i="230" s="1"/>
  <c r="A196" i="230" s="1"/>
  <c r="A197" i="230" s="1"/>
  <c r="A198" i="230" s="1"/>
  <c r="A199" i="230" s="1"/>
  <c r="A200" i="230" s="1"/>
  <c r="A201" i="230" s="1"/>
  <c r="A202" i="230" s="1"/>
  <c r="A203" i="230" s="1"/>
  <c r="A204" i="230" s="1"/>
  <c r="A205" i="230" s="1"/>
  <c r="A206" i="230" s="1"/>
  <c r="A207" i="230" s="1"/>
  <c r="A208" i="230" s="1"/>
  <c r="A209" i="230" s="1"/>
  <c r="A210" i="230" s="1"/>
  <c r="A211" i="230" s="1"/>
  <c r="A212" i="230" s="1"/>
  <c r="A213" i="230" s="1"/>
  <c r="A214" i="230" s="1"/>
  <c r="A215" i="230" s="1"/>
  <c r="A216" i="230" s="1"/>
  <c r="A217" i="230" s="1"/>
  <c r="A218" i="230" s="1"/>
  <c r="A219" i="230" s="1"/>
  <c r="A220" i="230" s="1"/>
  <c r="B1" i="230"/>
  <c r="S9" i="229"/>
  <c r="S8" i="229"/>
  <c r="S7" i="229"/>
  <c r="S6" i="229"/>
  <c r="P6" i="229"/>
  <c r="S5" i="229"/>
  <c r="K5" i="229"/>
  <c r="W2" i="229"/>
  <c r="C11" i="230" l="1"/>
  <c r="C3" i="230"/>
  <c r="C15" i="230"/>
  <c r="C27" i="230"/>
  <c r="C39" i="230"/>
  <c r="C51" i="230"/>
  <c r="C63" i="230"/>
  <c r="C75" i="230"/>
  <c r="C87" i="230"/>
  <c r="C99" i="230"/>
  <c r="C111" i="230"/>
  <c r="C119" i="230"/>
  <c r="C131" i="230"/>
  <c r="C139" i="230"/>
  <c r="C147" i="230"/>
  <c r="C155" i="230"/>
  <c r="C163" i="230"/>
  <c r="C171" i="230"/>
  <c r="C179" i="230"/>
  <c r="C187" i="230"/>
  <c r="C195" i="230"/>
  <c r="C207" i="230"/>
  <c r="C219" i="230"/>
  <c r="C1" i="230"/>
  <c r="C4" i="230"/>
  <c r="C8" i="230"/>
  <c r="L51" i="229" s="1"/>
  <c r="C12" i="230"/>
  <c r="C16" i="230"/>
  <c r="C20" i="230"/>
  <c r="C24" i="230"/>
  <c r="C28" i="230"/>
  <c r="C32" i="230"/>
  <c r="C36" i="230"/>
  <c r="C40" i="230"/>
  <c r="C44" i="230"/>
  <c r="C48" i="230"/>
  <c r="C52" i="230"/>
  <c r="C56" i="230"/>
  <c r="C60" i="230"/>
  <c r="C64" i="230"/>
  <c r="C68" i="230"/>
  <c r="C72" i="230"/>
  <c r="C76" i="230"/>
  <c r="C80" i="230"/>
  <c r="C84" i="230"/>
  <c r="C88" i="230"/>
  <c r="C92" i="230"/>
  <c r="C96" i="230"/>
  <c r="C100" i="230"/>
  <c r="C104" i="230"/>
  <c r="C108" i="230"/>
  <c r="C112" i="230"/>
  <c r="C116" i="230"/>
  <c r="C120" i="230"/>
  <c r="C124" i="230"/>
  <c r="C128" i="230"/>
  <c r="C132" i="230"/>
  <c r="C136" i="230"/>
  <c r="C140" i="230"/>
  <c r="C144" i="230"/>
  <c r="C148" i="230"/>
  <c r="C152" i="230"/>
  <c r="C156" i="230"/>
  <c r="C160" i="230"/>
  <c r="C164" i="230"/>
  <c r="C168" i="230"/>
  <c r="C172" i="230"/>
  <c r="C176" i="230"/>
  <c r="C180" i="230"/>
  <c r="C184" i="230"/>
  <c r="C188" i="230"/>
  <c r="C192" i="230"/>
  <c r="C196" i="230"/>
  <c r="C200" i="230"/>
  <c r="C204" i="230"/>
  <c r="C208" i="230"/>
  <c r="C212" i="230"/>
  <c r="C216" i="230"/>
  <c r="C7" i="230"/>
  <c r="C19" i="230"/>
  <c r="C31" i="230"/>
  <c r="C47" i="230"/>
  <c r="C59" i="230"/>
  <c r="C71" i="230"/>
  <c r="C83" i="230"/>
  <c r="C95" i="230"/>
  <c r="C107" i="230"/>
  <c r="C127" i="230"/>
  <c r="C5" i="230"/>
  <c r="C9" i="230"/>
  <c r="C13" i="230"/>
  <c r="C17" i="230"/>
  <c r="C21" i="230"/>
  <c r="C25" i="230"/>
  <c r="C29" i="230"/>
  <c r="C33" i="230"/>
  <c r="C37" i="230"/>
  <c r="C41" i="230"/>
  <c r="C45" i="230"/>
  <c r="C49" i="230"/>
  <c r="C53" i="230"/>
  <c r="C57" i="230"/>
  <c r="C61" i="230"/>
  <c r="C65" i="230"/>
  <c r="C69" i="230"/>
  <c r="C73" i="230"/>
  <c r="C77" i="230"/>
  <c r="C81" i="230"/>
  <c r="C85" i="230"/>
  <c r="C89" i="230"/>
  <c r="C93" i="230"/>
  <c r="C97" i="230"/>
  <c r="C101" i="230"/>
  <c r="C105" i="230"/>
  <c r="C109" i="230"/>
  <c r="C113" i="230"/>
  <c r="C117" i="230"/>
  <c r="C121" i="230"/>
  <c r="C125" i="230"/>
  <c r="C129" i="230"/>
  <c r="C133" i="230"/>
  <c r="C137" i="230"/>
  <c r="C141" i="230"/>
  <c r="C145" i="230"/>
  <c r="C149" i="230"/>
  <c r="C153" i="230"/>
  <c r="C157" i="230"/>
  <c r="C161" i="230"/>
  <c r="C165" i="230"/>
  <c r="C169" i="230"/>
  <c r="C173" i="230"/>
  <c r="C177" i="230"/>
  <c r="C181" i="230"/>
  <c r="C185" i="230"/>
  <c r="C189" i="230"/>
  <c r="C193" i="230"/>
  <c r="C197" i="230"/>
  <c r="C201" i="230"/>
  <c r="C205" i="230"/>
  <c r="C209" i="230"/>
  <c r="C213" i="230"/>
  <c r="C217" i="230"/>
  <c r="C23" i="230"/>
  <c r="C35" i="230"/>
  <c r="C43" i="230"/>
  <c r="C55" i="230"/>
  <c r="C67" i="230"/>
  <c r="C79" i="230"/>
  <c r="C91" i="230"/>
  <c r="C103" i="230"/>
  <c r="C115" i="230"/>
  <c r="C123" i="230"/>
  <c r="C135" i="230"/>
  <c r="C143" i="230"/>
  <c r="C151" i="230"/>
  <c r="C159" i="230"/>
  <c r="C167" i="230"/>
  <c r="C175" i="230"/>
  <c r="C183" i="230"/>
  <c r="C191" i="230"/>
  <c r="C199" i="230"/>
  <c r="C203" i="230"/>
  <c r="C211" i="230"/>
  <c r="C215" i="230"/>
  <c r="C2" i="230"/>
  <c r="C6" i="230"/>
  <c r="L39" i="229" s="1"/>
  <c r="C10" i="230"/>
  <c r="C14" i="230"/>
  <c r="C18" i="230"/>
  <c r="C22" i="230"/>
  <c r="C26" i="230"/>
  <c r="C30" i="230"/>
  <c r="C34" i="230"/>
  <c r="C38" i="230"/>
  <c r="C42" i="230"/>
  <c r="C46" i="230"/>
  <c r="C50" i="230"/>
  <c r="C54" i="230"/>
  <c r="C58" i="230"/>
  <c r="C62" i="230"/>
  <c r="C66" i="230"/>
  <c r="C70" i="230"/>
  <c r="C74" i="230"/>
  <c r="C78" i="230"/>
  <c r="C82" i="230"/>
  <c r="C86" i="230"/>
  <c r="C90" i="230"/>
  <c r="C94" i="230"/>
  <c r="C98" i="230"/>
  <c r="C102" i="230"/>
  <c r="C106" i="230"/>
  <c r="C110" i="230"/>
  <c r="C114" i="230"/>
  <c r="C118" i="230"/>
  <c r="C122" i="230"/>
  <c r="C126" i="230"/>
  <c r="C130" i="230"/>
  <c r="C134" i="230"/>
  <c r="C138" i="230"/>
  <c r="C142" i="230"/>
  <c r="C146" i="230"/>
  <c r="C150" i="230"/>
  <c r="C154" i="230"/>
  <c r="C158" i="230"/>
  <c r="C162" i="230"/>
  <c r="C166" i="230"/>
  <c r="C170" i="230"/>
  <c r="C174" i="230"/>
  <c r="C178" i="230"/>
  <c r="C182" i="230"/>
  <c r="C186" i="230"/>
  <c r="C190" i="230"/>
  <c r="C194" i="230"/>
  <c r="C198" i="230"/>
  <c r="C202" i="230"/>
  <c r="C206" i="230"/>
  <c r="C210" i="230"/>
  <c r="C214" i="230"/>
  <c r="C218" i="230"/>
  <c r="C220" i="230"/>
  <c r="L27" i="229"/>
  <c r="L33" i="229"/>
  <c r="L21" i="229"/>
  <c r="L45" i="229"/>
  <c r="L47" i="229"/>
  <c r="K41" i="229"/>
  <c r="Q6" i="229"/>
  <c r="Q7" i="229" s="1"/>
  <c r="N6" i="229" s="1"/>
  <c r="T6" i="229" l="1"/>
  <c r="L53" i="229"/>
  <c r="K47" i="229"/>
  <c r="L57" i="229"/>
  <c r="L9" i="229"/>
  <c r="L15" i="229"/>
  <c r="O6" i="229"/>
  <c r="M6" i="229"/>
  <c r="N2" i="229"/>
  <c r="V26" i="85" s="1"/>
  <c r="L59" i="229" l="1"/>
  <c r="K53" i="229"/>
  <c r="O2" i="229"/>
  <c r="W26" i="85" s="1"/>
  <c r="M2" i="229"/>
  <c r="U26" i="85" s="1"/>
  <c r="AU26" i="85" s="1"/>
  <c r="K59" i="229" l="1"/>
  <c r="L65" i="229"/>
  <c r="L63" i="229"/>
  <c r="P2" i="229"/>
  <c r="X26" i="85" s="1"/>
  <c r="R2" i="229"/>
  <c r="Z26" i="85" s="1"/>
  <c r="K65" i="229" l="1"/>
  <c r="L71" i="229"/>
  <c r="L69" i="229"/>
  <c r="Q2" i="229"/>
  <c r="Y26" i="85" s="1"/>
  <c r="AB26" i="85" s="1"/>
  <c r="S2" i="229"/>
  <c r="AA26" i="85" s="1"/>
  <c r="E1" i="229"/>
  <c r="T2" i="229"/>
  <c r="K71" i="229" l="1"/>
  <c r="L77" i="229"/>
  <c r="L75" i="229"/>
  <c r="AR26" i="85"/>
  <c r="AS26" i="85"/>
  <c r="AO26" i="85"/>
  <c r="AC26" i="85"/>
  <c r="AP26" i="85"/>
  <c r="AQ26" i="85"/>
  <c r="U2" i="229"/>
  <c r="V2" i="229" s="1"/>
  <c r="X2" i="229" s="1"/>
  <c r="K77" i="229" l="1"/>
  <c r="L83" i="229"/>
  <c r="L81" i="229"/>
  <c r="AT26" i="85"/>
  <c r="R26" i="85" s="1"/>
  <c r="K83" i="229" l="1"/>
  <c r="L89" i="229"/>
  <c r="L87" i="229"/>
  <c r="Q183" i="217"/>
  <c r="Q182" i="217"/>
  <c r="Q181" i="217"/>
  <c r="Q180" i="217"/>
  <c r="N180" i="217"/>
  <c r="Q177" i="217"/>
  <c r="Q176" i="217"/>
  <c r="Q175" i="217"/>
  <c r="Q174" i="217"/>
  <c r="N174" i="217"/>
  <c r="Q171" i="217"/>
  <c r="Q170" i="217"/>
  <c r="Q169" i="217"/>
  <c r="Q168" i="217"/>
  <c r="N168" i="217"/>
  <c r="Q165" i="217"/>
  <c r="Q164" i="217"/>
  <c r="Q163" i="217"/>
  <c r="Q162" i="217"/>
  <c r="N162" i="217"/>
  <c r="Q159" i="217"/>
  <c r="Q158" i="217"/>
  <c r="Q157" i="217"/>
  <c r="Q156" i="217"/>
  <c r="N156" i="217"/>
  <c r="Q153" i="217"/>
  <c r="Q152" i="217"/>
  <c r="Q151" i="217"/>
  <c r="Q150" i="217"/>
  <c r="N150" i="217"/>
  <c r="Q147" i="217"/>
  <c r="Q146" i="217"/>
  <c r="Q145" i="217"/>
  <c r="Q144" i="217"/>
  <c r="N144" i="217"/>
  <c r="Q141" i="217"/>
  <c r="Q140" i="217"/>
  <c r="Q139" i="217"/>
  <c r="Q138" i="217"/>
  <c r="N138" i="217"/>
  <c r="Q135" i="217"/>
  <c r="Q134" i="217"/>
  <c r="Q133" i="217"/>
  <c r="Q132" i="217"/>
  <c r="N132" i="217"/>
  <c r="Q129" i="217"/>
  <c r="Q128" i="217"/>
  <c r="Q127" i="217"/>
  <c r="Q126" i="217"/>
  <c r="N126" i="217"/>
  <c r="Q123" i="217"/>
  <c r="Q122" i="217"/>
  <c r="Q121" i="217"/>
  <c r="Q120" i="217"/>
  <c r="N120" i="217"/>
  <c r="Q117" i="217"/>
  <c r="Q116" i="217"/>
  <c r="Q115" i="217"/>
  <c r="Q114" i="217"/>
  <c r="N114" i="217"/>
  <c r="Q111" i="217"/>
  <c r="Q110" i="217"/>
  <c r="Q109" i="217"/>
  <c r="Q108" i="217"/>
  <c r="N108" i="217"/>
  <c r="Q105" i="217"/>
  <c r="Q104" i="217"/>
  <c r="Q103" i="217"/>
  <c r="Q102" i="217"/>
  <c r="N102" i="217"/>
  <c r="Q99" i="217"/>
  <c r="Q98" i="217"/>
  <c r="Q97" i="217"/>
  <c r="Q96" i="217"/>
  <c r="N96" i="217"/>
  <c r="Q93" i="217"/>
  <c r="Q92" i="217"/>
  <c r="Q91" i="217"/>
  <c r="Q90" i="217"/>
  <c r="N90" i="217"/>
  <c r="Q87" i="217"/>
  <c r="Q86" i="217"/>
  <c r="Q85" i="217"/>
  <c r="Q84" i="217"/>
  <c r="N84" i="217"/>
  <c r="Q81" i="217"/>
  <c r="Q80" i="217"/>
  <c r="Q79" i="217"/>
  <c r="Q78" i="217"/>
  <c r="N78" i="217"/>
  <c r="Q75" i="217"/>
  <c r="Q74" i="217"/>
  <c r="Q73" i="217"/>
  <c r="Q72" i="217"/>
  <c r="N72" i="217"/>
  <c r="Q69" i="217"/>
  <c r="Q68" i="217"/>
  <c r="Q67" i="217"/>
  <c r="Q66" i="217"/>
  <c r="N66" i="217"/>
  <c r="Q63" i="217"/>
  <c r="Q62" i="217"/>
  <c r="Q61" i="217"/>
  <c r="Q60" i="217"/>
  <c r="N60" i="217"/>
  <c r="Q57" i="217"/>
  <c r="Q56" i="217"/>
  <c r="Q55" i="217"/>
  <c r="Q54" i="217"/>
  <c r="N54" i="217"/>
  <c r="Q51" i="217"/>
  <c r="Q50" i="217"/>
  <c r="Q49" i="217"/>
  <c r="Q48" i="217"/>
  <c r="N48" i="217"/>
  <c r="Q45" i="217"/>
  <c r="Q44" i="217"/>
  <c r="Q43" i="217"/>
  <c r="Q42" i="217"/>
  <c r="N42" i="217"/>
  <c r="Q39" i="217"/>
  <c r="Q38" i="217"/>
  <c r="Q37" i="217"/>
  <c r="Q36" i="217"/>
  <c r="N36" i="217"/>
  <c r="Q33" i="217"/>
  <c r="Q32" i="217"/>
  <c r="Q31" i="217"/>
  <c r="Q30" i="217"/>
  <c r="N30" i="217"/>
  <c r="Q27" i="217"/>
  <c r="Q26" i="217"/>
  <c r="Q25" i="217"/>
  <c r="Q24" i="217"/>
  <c r="N24" i="217"/>
  <c r="Q21" i="217"/>
  <c r="Q20" i="217"/>
  <c r="Q19" i="217"/>
  <c r="Q18" i="217"/>
  <c r="N18" i="217"/>
  <c r="Q15" i="217"/>
  <c r="Q14" i="217"/>
  <c r="Q13" i="217"/>
  <c r="Q12" i="217"/>
  <c r="N12" i="217"/>
  <c r="J11" i="217"/>
  <c r="J17" i="217" s="1"/>
  <c r="J23" i="217" s="1"/>
  <c r="J29" i="217" s="1"/>
  <c r="J35" i="217" s="1"/>
  <c r="J41" i="217" s="1"/>
  <c r="J47" i="217" s="1"/>
  <c r="J53" i="217" s="1"/>
  <c r="J59" i="217" s="1"/>
  <c r="J65" i="217" s="1"/>
  <c r="J71" i="217" s="1"/>
  <c r="J77" i="217" s="1"/>
  <c r="J83" i="217" s="1"/>
  <c r="J89" i="217" s="1"/>
  <c r="J95" i="217" s="1"/>
  <c r="J101" i="217" s="1"/>
  <c r="J107" i="217" s="1"/>
  <c r="J113" i="217" s="1"/>
  <c r="J119" i="217" s="1"/>
  <c r="J125" i="217" s="1"/>
  <c r="J131" i="217" s="1"/>
  <c r="J137" i="217" s="1"/>
  <c r="J143" i="217" s="1"/>
  <c r="J149" i="217" s="1"/>
  <c r="J155" i="217" s="1"/>
  <c r="J161" i="217" s="1"/>
  <c r="J167" i="217" s="1"/>
  <c r="J173" i="217" s="1"/>
  <c r="J179" i="217" s="1"/>
  <c r="Q9" i="217"/>
  <c r="Q8" i="217"/>
  <c r="Q7" i="217"/>
  <c r="Q6" i="217"/>
  <c r="N6" i="217"/>
  <c r="Q183" i="216"/>
  <c r="Q182" i="216"/>
  <c r="Q181" i="216"/>
  <c r="Q180" i="216"/>
  <c r="N180" i="216"/>
  <c r="Q177" i="216"/>
  <c r="Q176" i="216"/>
  <c r="Q175" i="216"/>
  <c r="Q174" i="216"/>
  <c r="N174" i="216"/>
  <c r="Q171" i="216"/>
  <c r="Q170" i="216"/>
  <c r="Q169" i="216"/>
  <c r="Q168" i="216"/>
  <c r="N168" i="216"/>
  <c r="Q165" i="216"/>
  <c r="Q164" i="216"/>
  <c r="Q163" i="216"/>
  <c r="Q162" i="216"/>
  <c r="N162" i="216"/>
  <c r="Q159" i="216"/>
  <c r="Q158" i="216"/>
  <c r="Q157" i="216"/>
  <c r="Q156" i="216"/>
  <c r="N156" i="216"/>
  <c r="Q153" i="216"/>
  <c r="Q152" i="216"/>
  <c r="Q151" i="216"/>
  <c r="Q150" i="216"/>
  <c r="N150" i="216"/>
  <c r="Q147" i="216"/>
  <c r="Q146" i="216"/>
  <c r="Q145" i="216"/>
  <c r="Q144" i="216"/>
  <c r="N144" i="216"/>
  <c r="Q141" i="216"/>
  <c r="Q140" i="216"/>
  <c r="Q139" i="216"/>
  <c r="Q138" i="216"/>
  <c r="N138" i="216"/>
  <c r="Q135" i="216"/>
  <c r="Q134" i="216"/>
  <c r="Q133" i="216"/>
  <c r="Q132" i="216"/>
  <c r="N132" i="216"/>
  <c r="Q129" i="216"/>
  <c r="Q128" i="216"/>
  <c r="Q127" i="216"/>
  <c r="Q126" i="216"/>
  <c r="N126" i="216"/>
  <c r="Q123" i="216"/>
  <c r="Q122" i="216"/>
  <c r="Q121" i="216"/>
  <c r="Q120" i="216"/>
  <c r="N120" i="216"/>
  <c r="Q117" i="216"/>
  <c r="Q116" i="216"/>
  <c r="Q115" i="216"/>
  <c r="Q114" i="216"/>
  <c r="N114" i="216"/>
  <c r="Q111" i="216"/>
  <c r="Q110" i="216"/>
  <c r="Q109" i="216"/>
  <c r="Q108" i="216"/>
  <c r="N108" i="216"/>
  <c r="Q105" i="216"/>
  <c r="Q104" i="216"/>
  <c r="Q103" i="216"/>
  <c r="Q102" i="216"/>
  <c r="N102" i="216"/>
  <c r="Q99" i="216"/>
  <c r="Q98" i="216"/>
  <c r="Q97" i="216"/>
  <c r="Q96" i="216"/>
  <c r="N96" i="216"/>
  <c r="Q93" i="216"/>
  <c r="Q92" i="216"/>
  <c r="Q91" i="216"/>
  <c r="Q90" i="216"/>
  <c r="N90" i="216"/>
  <c r="Q87" i="216"/>
  <c r="Q86" i="216"/>
  <c r="Q85" i="216"/>
  <c r="Q84" i="216"/>
  <c r="N84" i="216"/>
  <c r="Q81" i="216"/>
  <c r="Q80" i="216"/>
  <c r="Q79" i="216"/>
  <c r="Q78" i="216"/>
  <c r="N78" i="216"/>
  <c r="Q75" i="216"/>
  <c r="Q74" i="216"/>
  <c r="Q73" i="216"/>
  <c r="Q72" i="216"/>
  <c r="N72" i="216"/>
  <c r="Q69" i="216"/>
  <c r="Q68" i="216"/>
  <c r="Q67" i="216"/>
  <c r="Q66" i="216"/>
  <c r="N66" i="216"/>
  <c r="Q63" i="216"/>
  <c r="Q62" i="216"/>
  <c r="Q61" i="216"/>
  <c r="Q60" i="216"/>
  <c r="N60" i="216"/>
  <c r="Q57" i="216"/>
  <c r="Q56" i="216"/>
  <c r="Q55" i="216"/>
  <c r="Q54" i="216"/>
  <c r="N54" i="216"/>
  <c r="Q51" i="216"/>
  <c r="Q50" i="216"/>
  <c r="Q49" i="216"/>
  <c r="Q48" i="216"/>
  <c r="N48" i="216"/>
  <c r="Q45" i="216"/>
  <c r="Q44" i="216"/>
  <c r="Q43" i="216"/>
  <c r="Q42" i="216"/>
  <c r="N42" i="216"/>
  <c r="Q39" i="216"/>
  <c r="Q38" i="216"/>
  <c r="Q37" i="216"/>
  <c r="Q36" i="216"/>
  <c r="N36" i="216"/>
  <c r="Q33" i="216"/>
  <c r="Q32" i="216"/>
  <c r="Q31" i="216"/>
  <c r="Q30" i="216"/>
  <c r="N30" i="216"/>
  <c r="Q27" i="216"/>
  <c r="Q26" i="216"/>
  <c r="Q25" i="216"/>
  <c r="Q24" i="216"/>
  <c r="N24" i="216"/>
  <c r="Q21" i="216"/>
  <c r="Q20" i="216"/>
  <c r="Q19" i="216"/>
  <c r="Q18" i="216"/>
  <c r="N18" i="216"/>
  <c r="Q15" i="216"/>
  <c r="Q14" i="216"/>
  <c r="Q13" i="216"/>
  <c r="Q12" i="216"/>
  <c r="N12" i="216"/>
  <c r="J11" i="216"/>
  <c r="J17" i="216" s="1"/>
  <c r="J23" i="216" s="1"/>
  <c r="J29" i="216" s="1"/>
  <c r="J35" i="216" s="1"/>
  <c r="J41" i="216" s="1"/>
  <c r="J47" i="216" s="1"/>
  <c r="J53" i="216" s="1"/>
  <c r="J59" i="216" s="1"/>
  <c r="J65" i="216" s="1"/>
  <c r="J71" i="216" s="1"/>
  <c r="J77" i="216" s="1"/>
  <c r="J83" i="216" s="1"/>
  <c r="J89" i="216" s="1"/>
  <c r="J95" i="216" s="1"/>
  <c r="J101" i="216" s="1"/>
  <c r="J107" i="216" s="1"/>
  <c r="J113" i="216" s="1"/>
  <c r="J119" i="216" s="1"/>
  <c r="J125" i="216" s="1"/>
  <c r="J131" i="216" s="1"/>
  <c r="J137" i="216" s="1"/>
  <c r="J143" i="216" s="1"/>
  <c r="J149" i="216" s="1"/>
  <c r="J155" i="216" s="1"/>
  <c r="J161" i="216" s="1"/>
  <c r="J167" i="216" s="1"/>
  <c r="J173" i="216" s="1"/>
  <c r="J179" i="216" s="1"/>
  <c r="Q9" i="216"/>
  <c r="Q8" i="216"/>
  <c r="Q7" i="216"/>
  <c r="Q6" i="216"/>
  <c r="N6" i="216"/>
  <c r="Q183" i="215"/>
  <c r="Q182" i="215"/>
  <c r="Q181" i="215"/>
  <c r="Q180" i="215"/>
  <c r="N180" i="215"/>
  <c r="Q177" i="215"/>
  <c r="Q176" i="215"/>
  <c r="Q175" i="215"/>
  <c r="Q174" i="215"/>
  <c r="N174" i="215"/>
  <c r="Q171" i="215"/>
  <c r="Q170" i="215"/>
  <c r="Q169" i="215"/>
  <c r="Q168" i="215"/>
  <c r="N168" i="215"/>
  <c r="Q165" i="215"/>
  <c r="Q164" i="215"/>
  <c r="Q163" i="215"/>
  <c r="Q162" i="215"/>
  <c r="N162" i="215"/>
  <c r="Q159" i="215"/>
  <c r="Q158" i="215"/>
  <c r="Q157" i="215"/>
  <c r="Q156" i="215"/>
  <c r="N156" i="215"/>
  <c r="Q153" i="215"/>
  <c r="Q152" i="215"/>
  <c r="Q151" i="215"/>
  <c r="Q150" i="215"/>
  <c r="N150" i="215"/>
  <c r="Q147" i="215"/>
  <c r="Q146" i="215"/>
  <c r="Q145" i="215"/>
  <c r="Q144" i="215"/>
  <c r="N144" i="215"/>
  <c r="Q141" i="215"/>
  <c r="Q140" i="215"/>
  <c r="Q139" i="215"/>
  <c r="Q138" i="215"/>
  <c r="N138" i="215"/>
  <c r="Q135" i="215"/>
  <c r="Q134" i="215"/>
  <c r="Q133" i="215"/>
  <c r="Q132" i="215"/>
  <c r="N132" i="215"/>
  <c r="Q129" i="215"/>
  <c r="Q128" i="215"/>
  <c r="Q127" i="215"/>
  <c r="Q126" i="215"/>
  <c r="N126" i="215"/>
  <c r="Q123" i="215"/>
  <c r="Q122" i="215"/>
  <c r="Q121" i="215"/>
  <c r="Q120" i="215"/>
  <c r="N120" i="215"/>
  <c r="Q117" i="215"/>
  <c r="Q116" i="215"/>
  <c r="Q115" i="215"/>
  <c r="Q114" i="215"/>
  <c r="N114" i="215"/>
  <c r="Q111" i="215"/>
  <c r="Q110" i="215"/>
  <c r="Q109" i="215"/>
  <c r="Q108" i="215"/>
  <c r="N108" i="215"/>
  <c r="Q105" i="215"/>
  <c r="Q104" i="215"/>
  <c r="Q103" i="215"/>
  <c r="Q102" i="215"/>
  <c r="N102" i="215"/>
  <c r="Q99" i="215"/>
  <c r="Q98" i="215"/>
  <c r="Q97" i="215"/>
  <c r="Q96" i="215"/>
  <c r="N96" i="215"/>
  <c r="Q93" i="215"/>
  <c r="Q92" i="215"/>
  <c r="Q91" i="215"/>
  <c r="Q90" i="215"/>
  <c r="N90" i="215"/>
  <c r="Q87" i="215"/>
  <c r="Q86" i="215"/>
  <c r="Q85" i="215"/>
  <c r="Q84" i="215"/>
  <c r="N84" i="215"/>
  <c r="Q81" i="215"/>
  <c r="Q80" i="215"/>
  <c r="Q79" i="215"/>
  <c r="Q78" i="215"/>
  <c r="N78" i="215"/>
  <c r="Q75" i="215"/>
  <c r="Q74" i="215"/>
  <c r="Q73" i="215"/>
  <c r="Q72" i="215"/>
  <c r="N72" i="215"/>
  <c r="Q69" i="215"/>
  <c r="Q68" i="215"/>
  <c r="Q67" i="215"/>
  <c r="Q66" i="215"/>
  <c r="N66" i="215"/>
  <c r="Q63" i="215"/>
  <c r="Q62" i="215"/>
  <c r="Q61" i="215"/>
  <c r="Q60" i="215"/>
  <c r="N60" i="215"/>
  <c r="Q57" i="215"/>
  <c r="Q56" i="215"/>
  <c r="Q55" i="215"/>
  <c r="Q54" i="215"/>
  <c r="N54" i="215"/>
  <c r="Q51" i="215"/>
  <c r="Q50" i="215"/>
  <c r="Q49" i="215"/>
  <c r="Q48" i="215"/>
  <c r="N48" i="215"/>
  <c r="Q45" i="215"/>
  <c r="Q44" i="215"/>
  <c r="Q43" i="215"/>
  <c r="Q42" i="215"/>
  <c r="N42" i="215"/>
  <c r="Q39" i="215"/>
  <c r="Q38" i="215"/>
  <c r="Q37" i="215"/>
  <c r="Q36" i="215"/>
  <c r="N36" i="215"/>
  <c r="Q33" i="215"/>
  <c r="Q32" i="215"/>
  <c r="Q31" i="215"/>
  <c r="Q30" i="215"/>
  <c r="N30" i="215"/>
  <c r="Q27" i="215"/>
  <c r="Q26" i="215"/>
  <c r="Q25" i="215"/>
  <c r="Q24" i="215"/>
  <c r="N24" i="215"/>
  <c r="Q21" i="215"/>
  <c r="Q20" i="215"/>
  <c r="Q19" i="215"/>
  <c r="Q18" i="215"/>
  <c r="N18" i="215"/>
  <c r="Q15" i="215"/>
  <c r="Q14" i="215"/>
  <c r="Q13" i="215"/>
  <c r="Q12" i="215"/>
  <c r="N12" i="215"/>
  <c r="J11" i="215"/>
  <c r="J17" i="215" s="1"/>
  <c r="J23" i="215" s="1"/>
  <c r="J29" i="215" s="1"/>
  <c r="J35" i="215" s="1"/>
  <c r="J41" i="215" s="1"/>
  <c r="J47" i="215" s="1"/>
  <c r="J53" i="215" s="1"/>
  <c r="J59" i="215" s="1"/>
  <c r="J65" i="215" s="1"/>
  <c r="J71" i="215" s="1"/>
  <c r="J77" i="215" s="1"/>
  <c r="J83" i="215" s="1"/>
  <c r="J89" i="215" s="1"/>
  <c r="J95" i="215" s="1"/>
  <c r="J101" i="215" s="1"/>
  <c r="J107" i="215" s="1"/>
  <c r="J113" i="215" s="1"/>
  <c r="J119" i="215" s="1"/>
  <c r="J125" i="215" s="1"/>
  <c r="J131" i="215" s="1"/>
  <c r="J137" i="215" s="1"/>
  <c r="J143" i="215" s="1"/>
  <c r="J149" i="215" s="1"/>
  <c r="J155" i="215" s="1"/>
  <c r="J161" i="215" s="1"/>
  <c r="J167" i="215" s="1"/>
  <c r="J173" i="215" s="1"/>
  <c r="J179" i="215" s="1"/>
  <c r="Q9" i="215"/>
  <c r="Q8" i="215"/>
  <c r="Q7" i="215"/>
  <c r="Q6" i="215"/>
  <c r="N6" i="215"/>
  <c r="Q183" i="214"/>
  <c r="Q182" i="214"/>
  <c r="Q181" i="214"/>
  <c r="Q180" i="214"/>
  <c r="N180" i="214"/>
  <c r="Q177" i="214"/>
  <c r="Q176" i="214"/>
  <c r="Q175" i="214"/>
  <c r="Q174" i="214"/>
  <c r="N174" i="214"/>
  <c r="Q171" i="214"/>
  <c r="Q170" i="214"/>
  <c r="Q169" i="214"/>
  <c r="Q168" i="214"/>
  <c r="N168" i="214"/>
  <c r="Q165" i="214"/>
  <c r="Q164" i="214"/>
  <c r="Q163" i="214"/>
  <c r="Q162" i="214"/>
  <c r="N162" i="214"/>
  <c r="Q159" i="214"/>
  <c r="Q158" i="214"/>
  <c r="Q157" i="214"/>
  <c r="Q156" i="214"/>
  <c r="N156" i="214"/>
  <c r="Q153" i="214"/>
  <c r="Q152" i="214"/>
  <c r="Q151" i="214"/>
  <c r="Q150" i="214"/>
  <c r="N150" i="214"/>
  <c r="Q147" i="214"/>
  <c r="Q146" i="214"/>
  <c r="Q145" i="214"/>
  <c r="Q144" i="214"/>
  <c r="N144" i="214"/>
  <c r="Q141" i="214"/>
  <c r="Q140" i="214"/>
  <c r="Q139" i="214"/>
  <c r="Q138" i="214"/>
  <c r="N138" i="214"/>
  <c r="Q135" i="214"/>
  <c r="Q134" i="214"/>
  <c r="Q133" i="214"/>
  <c r="Q132" i="214"/>
  <c r="N132" i="214"/>
  <c r="Q129" i="214"/>
  <c r="Q128" i="214"/>
  <c r="Q127" i="214"/>
  <c r="Q126" i="214"/>
  <c r="N126" i="214"/>
  <c r="Q123" i="214"/>
  <c r="Q122" i="214"/>
  <c r="Q121" i="214"/>
  <c r="Q120" i="214"/>
  <c r="N120" i="214"/>
  <c r="Q117" i="214"/>
  <c r="Q116" i="214"/>
  <c r="Q115" i="214"/>
  <c r="Q114" i="214"/>
  <c r="N114" i="214"/>
  <c r="Q111" i="214"/>
  <c r="Q110" i="214"/>
  <c r="Q109" i="214"/>
  <c r="Q108" i="214"/>
  <c r="N108" i="214"/>
  <c r="Q105" i="214"/>
  <c r="Q104" i="214"/>
  <c r="Q103" i="214"/>
  <c r="Q102" i="214"/>
  <c r="N102" i="214"/>
  <c r="Q99" i="214"/>
  <c r="Q98" i="214"/>
  <c r="Q97" i="214"/>
  <c r="Q96" i="214"/>
  <c r="N96" i="214"/>
  <c r="Q93" i="214"/>
  <c r="Q92" i="214"/>
  <c r="Q91" i="214"/>
  <c r="Q90" i="214"/>
  <c r="N90" i="214"/>
  <c r="Q87" i="214"/>
  <c r="Q86" i="214"/>
  <c r="Q85" i="214"/>
  <c r="Q84" i="214"/>
  <c r="N84" i="214"/>
  <c r="Q81" i="214"/>
  <c r="Q80" i="214"/>
  <c r="Q79" i="214"/>
  <c r="Q78" i="214"/>
  <c r="N78" i="214"/>
  <c r="Q75" i="214"/>
  <c r="Q74" i="214"/>
  <c r="Q73" i="214"/>
  <c r="Q72" i="214"/>
  <c r="N72" i="214"/>
  <c r="Q69" i="214"/>
  <c r="Q68" i="214"/>
  <c r="Q67" i="214"/>
  <c r="Q66" i="214"/>
  <c r="N66" i="214"/>
  <c r="Q63" i="214"/>
  <c r="Q62" i="214"/>
  <c r="Q61" i="214"/>
  <c r="Q60" i="214"/>
  <c r="N60" i="214"/>
  <c r="Q57" i="214"/>
  <c r="Q56" i="214"/>
  <c r="Q55" i="214"/>
  <c r="Q54" i="214"/>
  <c r="N54" i="214"/>
  <c r="Q51" i="214"/>
  <c r="Q50" i="214"/>
  <c r="Q49" i="214"/>
  <c r="Q48" i="214"/>
  <c r="N48" i="214"/>
  <c r="Q45" i="214"/>
  <c r="Q44" i="214"/>
  <c r="Q43" i="214"/>
  <c r="Q42" i="214"/>
  <c r="N42" i="214"/>
  <c r="Q39" i="214"/>
  <c r="Q38" i="214"/>
  <c r="Q37" i="214"/>
  <c r="Q36" i="214"/>
  <c r="N36" i="214"/>
  <c r="Q33" i="214"/>
  <c r="Q32" i="214"/>
  <c r="Q31" i="214"/>
  <c r="Q30" i="214"/>
  <c r="N30" i="214"/>
  <c r="Q27" i="214"/>
  <c r="Q26" i="214"/>
  <c r="Q25" i="214"/>
  <c r="Q24" i="214"/>
  <c r="N24" i="214"/>
  <c r="Q21" i="214"/>
  <c r="Q20" i="214"/>
  <c r="Q19" i="214"/>
  <c r="Q18" i="214"/>
  <c r="N18" i="214"/>
  <c r="Q15" i="214"/>
  <c r="Q14" i="214"/>
  <c r="Q13" i="214"/>
  <c r="Q12" i="214"/>
  <c r="N12" i="214"/>
  <c r="J11" i="214"/>
  <c r="J17" i="214" s="1"/>
  <c r="J23" i="214" s="1"/>
  <c r="J29" i="214" s="1"/>
  <c r="J35" i="214" s="1"/>
  <c r="J41" i="214" s="1"/>
  <c r="J47" i="214" s="1"/>
  <c r="J53" i="214" s="1"/>
  <c r="J59" i="214" s="1"/>
  <c r="J65" i="214" s="1"/>
  <c r="J71" i="214" s="1"/>
  <c r="J77" i="214" s="1"/>
  <c r="J83" i="214" s="1"/>
  <c r="J89" i="214" s="1"/>
  <c r="J95" i="214" s="1"/>
  <c r="J101" i="214" s="1"/>
  <c r="J107" i="214" s="1"/>
  <c r="J113" i="214" s="1"/>
  <c r="J119" i="214" s="1"/>
  <c r="J125" i="214" s="1"/>
  <c r="J131" i="214" s="1"/>
  <c r="J137" i="214" s="1"/>
  <c r="J143" i="214" s="1"/>
  <c r="J149" i="214" s="1"/>
  <c r="J155" i="214" s="1"/>
  <c r="J161" i="214" s="1"/>
  <c r="J167" i="214" s="1"/>
  <c r="J173" i="214" s="1"/>
  <c r="J179" i="214" s="1"/>
  <c r="Q9" i="214"/>
  <c r="Q8" i="214"/>
  <c r="Q7" i="214"/>
  <c r="Q6" i="214"/>
  <c r="N6" i="214"/>
  <c r="Q183" i="213"/>
  <c r="Q182" i="213"/>
  <c r="Q181" i="213"/>
  <c r="Q180" i="213"/>
  <c r="N180" i="213"/>
  <c r="Q177" i="213"/>
  <c r="Q176" i="213"/>
  <c r="Q175" i="213"/>
  <c r="Q174" i="213"/>
  <c r="N174" i="213"/>
  <c r="Q171" i="213"/>
  <c r="Q170" i="213"/>
  <c r="Q169" i="213"/>
  <c r="Q168" i="213"/>
  <c r="N168" i="213"/>
  <c r="Q165" i="213"/>
  <c r="Q164" i="213"/>
  <c r="Q163" i="213"/>
  <c r="Q162" i="213"/>
  <c r="N162" i="213"/>
  <c r="Q159" i="213"/>
  <c r="Q158" i="213"/>
  <c r="Q157" i="213"/>
  <c r="Q156" i="213"/>
  <c r="N156" i="213"/>
  <c r="Q153" i="213"/>
  <c r="Q152" i="213"/>
  <c r="Q151" i="213"/>
  <c r="Q150" i="213"/>
  <c r="N150" i="213"/>
  <c r="Q147" i="213"/>
  <c r="Q146" i="213"/>
  <c r="Q145" i="213"/>
  <c r="Q144" i="213"/>
  <c r="N144" i="213"/>
  <c r="Q141" i="213"/>
  <c r="Q140" i="213"/>
  <c r="Q139" i="213"/>
  <c r="Q138" i="213"/>
  <c r="N138" i="213"/>
  <c r="Q135" i="213"/>
  <c r="Q134" i="213"/>
  <c r="Q133" i="213"/>
  <c r="Q132" i="213"/>
  <c r="N132" i="213"/>
  <c r="Q129" i="213"/>
  <c r="Q128" i="213"/>
  <c r="Q127" i="213"/>
  <c r="Q126" i="213"/>
  <c r="N126" i="213"/>
  <c r="Q123" i="213"/>
  <c r="Q122" i="213"/>
  <c r="Q121" i="213"/>
  <c r="Q120" i="213"/>
  <c r="N120" i="213"/>
  <c r="Q117" i="213"/>
  <c r="Q116" i="213"/>
  <c r="Q115" i="213"/>
  <c r="Q114" i="213"/>
  <c r="N114" i="213"/>
  <c r="Q111" i="213"/>
  <c r="Q110" i="213"/>
  <c r="Q109" i="213"/>
  <c r="Q108" i="213"/>
  <c r="N108" i="213"/>
  <c r="Q105" i="213"/>
  <c r="Q104" i="213"/>
  <c r="Q103" i="213"/>
  <c r="Q102" i="213"/>
  <c r="N102" i="213"/>
  <c r="Q99" i="213"/>
  <c r="Q98" i="213"/>
  <c r="Q97" i="213"/>
  <c r="Q96" i="213"/>
  <c r="N96" i="213"/>
  <c r="Q93" i="213"/>
  <c r="Q92" i="213"/>
  <c r="Q91" i="213"/>
  <c r="Q90" i="213"/>
  <c r="N90" i="213"/>
  <c r="Q87" i="213"/>
  <c r="Q86" i="213"/>
  <c r="Q85" i="213"/>
  <c r="Q84" i="213"/>
  <c r="N84" i="213"/>
  <c r="Q81" i="213"/>
  <c r="Q80" i="213"/>
  <c r="Q79" i="213"/>
  <c r="Q78" i="213"/>
  <c r="N78" i="213"/>
  <c r="Q75" i="213"/>
  <c r="Q74" i="213"/>
  <c r="Q73" i="213"/>
  <c r="Q72" i="213"/>
  <c r="N72" i="213"/>
  <c r="Q69" i="213"/>
  <c r="Q68" i="213"/>
  <c r="Q67" i="213"/>
  <c r="Q66" i="213"/>
  <c r="N66" i="213"/>
  <c r="Q63" i="213"/>
  <c r="Q62" i="213"/>
  <c r="Q61" i="213"/>
  <c r="Q60" i="213"/>
  <c r="N60" i="213"/>
  <c r="Q57" i="213"/>
  <c r="Q56" i="213"/>
  <c r="Q55" i="213"/>
  <c r="Q54" i="213"/>
  <c r="N54" i="213"/>
  <c r="Q51" i="213"/>
  <c r="Q50" i="213"/>
  <c r="Q49" i="213"/>
  <c r="Q48" i="213"/>
  <c r="N48" i="213"/>
  <c r="Q45" i="213"/>
  <c r="Q44" i="213"/>
  <c r="Q43" i="213"/>
  <c r="Q42" i="213"/>
  <c r="N42" i="213"/>
  <c r="Q39" i="213"/>
  <c r="Q38" i="213"/>
  <c r="Q37" i="213"/>
  <c r="Q36" i="213"/>
  <c r="N36" i="213"/>
  <c r="Q33" i="213"/>
  <c r="Q32" i="213"/>
  <c r="Q31" i="213"/>
  <c r="Q30" i="213"/>
  <c r="N30" i="213"/>
  <c r="Q27" i="213"/>
  <c r="Q26" i="213"/>
  <c r="Q25" i="213"/>
  <c r="Q24" i="213"/>
  <c r="N24" i="213"/>
  <c r="Q21" i="213"/>
  <c r="Q20" i="213"/>
  <c r="Q19" i="213"/>
  <c r="Q18" i="213"/>
  <c r="N18" i="213"/>
  <c r="Q15" i="213"/>
  <c r="Q14" i="213"/>
  <c r="Q13" i="213"/>
  <c r="Q12" i="213"/>
  <c r="N12" i="213"/>
  <c r="J11" i="213"/>
  <c r="J17" i="213" s="1"/>
  <c r="J23" i="213" s="1"/>
  <c r="J29" i="213" s="1"/>
  <c r="J35" i="213" s="1"/>
  <c r="J41" i="213" s="1"/>
  <c r="J47" i="213" s="1"/>
  <c r="J53" i="213" s="1"/>
  <c r="J59" i="213" s="1"/>
  <c r="J65" i="213" s="1"/>
  <c r="J71" i="213" s="1"/>
  <c r="J77" i="213" s="1"/>
  <c r="J83" i="213" s="1"/>
  <c r="J89" i="213" s="1"/>
  <c r="J95" i="213" s="1"/>
  <c r="J101" i="213" s="1"/>
  <c r="J107" i="213" s="1"/>
  <c r="J113" i="213" s="1"/>
  <c r="J119" i="213" s="1"/>
  <c r="J125" i="213" s="1"/>
  <c r="J131" i="213" s="1"/>
  <c r="J137" i="213" s="1"/>
  <c r="J143" i="213" s="1"/>
  <c r="J149" i="213" s="1"/>
  <c r="J155" i="213" s="1"/>
  <c r="J161" i="213" s="1"/>
  <c r="J167" i="213" s="1"/>
  <c r="J173" i="213" s="1"/>
  <c r="J179" i="213" s="1"/>
  <c r="Q9" i="213"/>
  <c r="Q8" i="213"/>
  <c r="Q7" i="213"/>
  <c r="Q6" i="213"/>
  <c r="N6" i="213"/>
  <c r="Q183" i="212"/>
  <c r="Q182" i="212"/>
  <c r="Q181" i="212"/>
  <c r="Q180" i="212"/>
  <c r="N180" i="212"/>
  <c r="Q177" i="212"/>
  <c r="Q176" i="212"/>
  <c r="Q175" i="212"/>
  <c r="Q174" i="212"/>
  <c r="N174" i="212"/>
  <c r="Q171" i="212"/>
  <c r="Q170" i="212"/>
  <c r="Q169" i="212"/>
  <c r="Q168" i="212"/>
  <c r="N168" i="212"/>
  <c r="Q165" i="212"/>
  <c r="Q164" i="212"/>
  <c r="Q163" i="212"/>
  <c r="Q162" i="212"/>
  <c r="N162" i="212"/>
  <c r="Q159" i="212"/>
  <c r="Q158" i="212"/>
  <c r="Q157" i="212"/>
  <c r="Q156" i="212"/>
  <c r="N156" i="212"/>
  <c r="Q153" i="212"/>
  <c r="Q152" i="212"/>
  <c r="Q151" i="212"/>
  <c r="Q150" i="212"/>
  <c r="N150" i="212"/>
  <c r="Q147" i="212"/>
  <c r="Q146" i="212"/>
  <c r="Q145" i="212"/>
  <c r="Q144" i="212"/>
  <c r="N144" i="212"/>
  <c r="Q141" i="212"/>
  <c r="Q140" i="212"/>
  <c r="Q139" i="212"/>
  <c r="Q138" i="212"/>
  <c r="N138" i="212"/>
  <c r="Q135" i="212"/>
  <c r="Q134" i="212"/>
  <c r="Q133" i="212"/>
  <c r="Q132" i="212"/>
  <c r="N132" i="212"/>
  <c r="Q129" i="212"/>
  <c r="Q128" i="212"/>
  <c r="Q127" i="212"/>
  <c r="Q126" i="212"/>
  <c r="N126" i="212"/>
  <c r="Q123" i="212"/>
  <c r="Q122" i="212"/>
  <c r="Q121" i="212"/>
  <c r="Q120" i="212"/>
  <c r="N120" i="212"/>
  <c r="Q117" i="212"/>
  <c r="Q116" i="212"/>
  <c r="Q115" i="212"/>
  <c r="Q114" i="212"/>
  <c r="N114" i="212"/>
  <c r="Q111" i="212"/>
  <c r="Q110" i="212"/>
  <c r="Q109" i="212"/>
  <c r="Q108" i="212"/>
  <c r="N108" i="212"/>
  <c r="Q105" i="212"/>
  <c r="Q104" i="212"/>
  <c r="Q103" i="212"/>
  <c r="Q102" i="212"/>
  <c r="N102" i="212"/>
  <c r="Q99" i="212"/>
  <c r="Q98" i="212"/>
  <c r="Q97" i="212"/>
  <c r="Q96" i="212"/>
  <c r="N96" i="212"/>
  <c r="Q93" i="212"/>
  <c r="Q92" i="212"/>
  <c r="Q91" i="212"/>
  <c r="Q90" i="212"/>
  <c r="N90" i="212"/>
  <c r="Q87" i="212"/>
  <c r="Q86" i="212"/>
  <c r="Q85" i="212"/>
  <c r="Q84" i="212"/>
  <c r="N84" i="212"/>
  <c r="Q81" i="212"/>
  <c r="Q80" i="212"/>
  <c r="Q79" i="212"/>
  <c r="Q78" i="212"/>
  <c r="N78" i="212"/>
  <c r="Q75" i="212"/>
  <c r="Q74" i="212"/>
  <c r="Q73" i="212"/>
  <c r="Q72" i="212"/>
  <c r="N72" i="212"/>
  <c r="Q69" i="212"/>
  <c r="Q68" i="212"/>
  <c r="Q67" i="212"/>
  <c r="Q66" i="212"/>
  <c r="N66" i="212"/>
  <c r="Q63" i="212"/>
  <c r="Q62" i="212"/>
  <c r="Q61" i="212"/>
  <c r="Q60" i="212"/>
  <c r="N60" i="212"/>
  <c r="Q57" i="212"/>
  <c r="Q56" i="212"/>
  <c r="Q55" i="212"/>
  <c r="Q54" i="212"/>
  <c r="N54" i="212"/>
  <c r="Q51" i="212"/>
  <c r="Q50" i="212"/>
  <c r="Q49" i="212"/>
  <c r="Q48" i="212"/>
  <c r="N48" i="212"/>
  <c r="Q45" i="212"/>
  <c r="Q44" i="212"/>
  <c r="Q43" i="212"/>
  <c r="Q42" i="212"/>
  <c r="N42" i="212"/>
  <c r="Q39" i="212"/>
  <c r="Q38" i="212"/>
  <c r="Q37" i="212"/>
  <c r="Q36" i="212"/>
  <c r="N36" i="212"/>
  <c r="Q33" i="212"/>
  <c r="Q32" i="212"/>
  <c r="Q31" i="212"/>
  <c r="Q30" i="212"/>
  <c r="N30" i="212"/>
  <c r="Q27" i="212"/>
  <c r="Q26" i="212"/>
  <c r="Q25" i="212"/>
  <c r="Q24" i="212"/>
  <c r="N24" i="212"/>
  <c r="Q21" i="212"/>
  <c r="Q20" i="212"/>
  <c r="Q19" i="212"/>
  <c r="Q18" i="212"/>
  <c r="N18" i="212"/>
  <c r="Q15" i="212"/>
  <c r="Q14" i="212"/>
  <c r="Q13" i="212"/>
  <c r="Q12" i="212"/>
  <c r="N12" i="212"/>
  <c r="J11" i="212"/>
  <c r="J17" i="212" s="1"/>
  <c r="J23" i="212" s="1"/>
  <c r="J29" i="212" s="1"/>
  <c r="J35" i="212" s="1"/>
  <c r="J41" i="212" s="1"/>
  <c r="J47" i="212" s="1"/>
  <c r="J53" i="212" s="1"/>
  <c r="J59" i="212" s="1"/>
  <c r="J65" i="212" s="1"/>
  <c r="J71" i="212" s="1"/>
  <c r="J77" i="212" s="1"/>
  <c r="J83" i="212" s="1"/>
  <c r="J89" i="212" s="1"/>
  <c r="J95" i="212" s="1"/>
  <c r="J101" i="212" s="1"/>
  <c r="J107" i="212" s="1"/>
  <c r="J113" i="212" s="1"/>
  <c r="J119" i="212" s="1"/>
  <c r="J125" i="212" s="1"/>
  <c r="J131" i="212" s="1"/>
  <c r="J137" i="212" s="1"/>
  <c r="J143" i="212" s="1"/>
  <c r="J149" i="212" s="1"/>
  <c r="J155" i="212" s="1"/>
  <c r="J161" i="212" s="1"/>
  <c r="J167" i="212" s="1"/>
  <c r="J173" i="212" s="1"/>
  <c r="J179" i="212" s="1"/>
  <c r="Q9" i="212"/>
  <c r="Q8" i="212"/>
  <c r="Q7" i="212"/>
  <c r="Q6" i="212"/>
  <c r="N6" i="212"/>
  <c r="Q183" i="210"/>
  <c r="Q182" i="210"/>
  <c r="Q181" i="210"/>
  <c r="Q180" i="210"/>
  <c r="N180" i="210"/>
  <c r="Q177" i="210"/>
  <c r="Q176" i="210"/>
  <c r="Q175" i="210"/>
  <c r="Q174" i="210"/>
  <c r="N174" i="210"/>
  <c r="Q171" i="210"/>
  <c r="Q170" i="210"/>
  <c r="Q169" i="210"/>
  <c r="Q168" i="210"/>
  <c r="N168" i="210"/>
  <c r="Q165" i="210"/>
  <c r="Q164" i="210"/>
  <c r="Q163" i="210"/>
  <c r="Q162" i="210"/>
  <c r="N162" i="210"/>
  <c r="Q159" i="210"/>
  <c r="Q158" i="210"/>
  <c r="Q157" i="210"/>
  <c r="Q156" i="210"/>
  <c r="N156" i="210"/>
  <c r="Q153" i="210"/>
  <c r="Q152" i="210"/>
  <c r="Q151" i="210"/>
  <c r="Q150" i="210"/>
  <c r="N150" i="210"/>
  <c r="Q147" i="210"/>
  <c r="Q146" i="210"/>
  <c r="Q145" i="210"/>
  <c r="Q144" i="210"/>
  <c r="N144" i="210"/>
  <c r="Q141" i="210"/>
  <c r="Q140" i="210"/>
  <c r="Q139" i="210"/>
  <c r="Q138" i="210"/>
  <c r="N138" i="210"/>
  <c r="Q135" i="210"/>
  <c r="Q134" i="210"/>
  <c r="Q133" i="210"/>
  <c r="Q132" i="210"/>
  <c r="N132" i="210"/>
  <c r="Q129" i="210"/>
  <c r="Q128" i="210"/>
  <c r="Q127" i="210"/>
  <c r="Q126" i="210"/>
  <c r="N126" i="210"/>
  <c r="Q123" i="210"/>
  <c r="Q122" i="210"/>
  <c r="Q121" i="210"/>
  <c r="Q120" i="210"/>
  <c r="N120" i="210"/>
  <c r="Q117" i="210"/>
  <c r="Q116" i="210"/>
  <c r="Q115" i="210"/>
  <c r="Q114" i="210"/>
  <c r="N114" i="210"/>
  <c r="Q111" i="210"/>
  <c r="Q110" i="210"/>
  <c r="Q109" i="210"/>
  <c r="Q108" i="210"/>
  <c r="N108" i="210"/>
  <c r="Q105" i="210"/>
  <c r="Q104" i="210"/>
  <c r="Q103" i="210"/>
  <c r="Q102" i="210"/>
  <c r="N102" i="210"/>
  <c r="Q99" i="210"/>
  <c r="Q98" i="210"/>
  <c r="Q97" i="210"/>
  <c r="Q96" i="210"/>
  <c r="N96" i="210"/>
  <c r="Q93" i="210"/>
  <c r="Q92" i="210"/>
  <c r="Q91" i="210"/>
  <c r="Q90" i="210"/>
  <c r="N90" i="210"/>
  <c r="Q87" i="210"/>
  <c r="Q86" i="210"/>
  <c r="Q85" i="210"/>
  <c r="Q84" i="210"/>
  <c r="N84" i="210"/>
  <c r="Q81" i="210"/>
  <c r="Q80" i="210"/>
  <c r="Q79" i="210"/>
  <c r="Q78" i="210"/>
  <c r="N78" i="210"/>
  <c r="Q75" i="210"/>
  <c r="Q74" i="210"/>
  <c r="Q73" i="210"/>
  <c r="Q72" i="210"/>
  <c r="N72" i="210"/>
  <c r="Q69" i="210"/>
  <c r="Q68" i="210"/>
  <c r="Q67" i="210"/>
  <c r="Q66" i="210"/>
  <c r="N66" i="210"/>
  <c r="Q63" i="210"/>
  <c r="Q62" i="210"/>
  <c r="Q61" i="210"/>
  <c r="Q60" i="210"/>
  <c r="N60" i="210"/>
  <c r="Q57" i="210"/>
  <c r="Q56" i="210"/>
  <c r="Q55" i="210"/>
  <c r="Q54" i="210"/>
  <c r="N54" i="210"/>
  <c r="Q51" i="210"/>
  <c r="Q50" i="210"/>
  <c r="Q49" i="210"/>
  <c r="Q48" i="210"/>
  <c r="N48" i="210"/>
  <c r="Q45" i="210"/>
  <c r="Q44" i="210"/>
  <c r="Q43" i="210"/>
  <c r="Q42" i="210"/>
  <c r="N42" i="210"/>
  <c r="Q39" i="210"/>
  <c r="Q38" i="210"/>
  <c r="Q37" i="210"/>
  <c r="Q36" i="210"/>
  <c r="N36" i="210"/>
  <c r="Q33" i="210"/>
  <c r="Q32" i="210"/>
  <c r="Q31" i="210"/>
  <c r="Q30" i="210"/>
  <c r="N30" i="210"/>
  <c r="Q27" i="210"/>
  <c r="Q26" i="210"/>
  <c r="Q25" i="210"/>
  <c r="Q24" i="210"/>
  <c r="N24" i="210"/>
  <c r="Q21" i="210"/>
  <c r="Q20" i="210"/>
  <c r="Q19" i="210"/>
  <c r="Q18" i="210"/>
  <c r="N18" i="210"/>
  <c r="Q15" i="210"/>
  <c r="Q14" i="210"/>
  <c r="Q13" i="210"/>
  <c r="Q12" i="210"/>
  <c r="N12" i="210"/>
  <c r="J11" i="210"/>
  <c r="J17" i="210" s="1"/>
  <c r="J23" i="210" s="1"/>
  <c r="J29" i="210" s="1"/>
  <c r="J35" i="210" s="1"/>
  <c r="J41" i="210" s="1"/>
  <c r="J47" i="210" s="1"/>
  <c r="J53" i="210" s="1"/>
  <c r="J59" i="210" s="1"/>
  <c r="J65" i="210" s="1"/>
  <c r="J71" i="210" s="1"/>
  <c r="J77" i="210" s="1"/>
  <c r="J83" i="210" s="1"/>
  <c r="J89" i="210" s="1"/>
  <c r="J95" i="210" s="1"/>
  <c r="J101" i="210" s="1"/>
  <c r="J107" i="210" s="1"/>
  <c r="J113" i="210" s="1"/>
  <c r="J119" i="210" s="1"/>
  <c r="J125" i="210" s="1"/>
  <c r="J131" i="210" s="1"/>
  <c r="J137" i="210" s="1"/>
  <c r="J143" i="210" s="1"/>
  <c r="J149" i="210" s="1"/>
  <c r="J155" i="210" s="1"/>
  <c r="J161" i="210" s="1"/>
  <c r="J167" i="210" s="1"/>
  <c r="J173" i="210" s="1"/>
  <c r="J179" i="210" s="1"/>
  <c r="Q9" i="210"/>
  <c r="Q8" i="210"/>
  <c r="Q7" i="210"/>
  <c r="Q6" i="210"/>
  <c r="N6" i="210"/>
  <c r="Q183" i="209"/>
  <c r="Q182" i="209"/>
  <c r="Q181" i="209"/>
  <c r="Q180" i="209"/>
  <c r="N180" i="209"/>
  <c r="Q177" i="209"/>
  <c r="Q176" i="209"/>
  <c r="Q175" i="209"/>
  <c r="Q174" i="209"/>
  <c r="N174" i="209"/>
  <c r="Q171" i="209"/>
  <c r="Q170" i="209"/>
  <c r="Q169" i="209"/>
  <c r="Q168" i="209"/>
  <c r="N168" i="209"/>
  <c r="Q165" i="209"/>
  <c r="Q164" i="209"/>
  <c r="Q163" i="209"/>
  <c r="Q162" i="209"/>
  <c r="N162" i="209"/>
  <c r="Q159" i="209"/>
  <c r="Q158" i="209"/>
  <c r="Q157" i="209"/>
  <c r="Q156" i="209"/>
  <c r="N156" i="209"/>
  <c r="Q153" i="209"/>
  <c r="Q152" i="209"/>
  <c r="Q151" i="209"/>
  <c r="Q150" i="209"/>
  <c r="N150" i="209"/>
  <c r="Q147" i="209"/>
  <c r="Q146" i="209"/>
  <c r="Q145" i="209"/>
  <c r="Q144" i="209"/>
  <c r="N144" i="209"/>
  <c r="Q141" i="209"/>
  <c r="Q140" i="209"/>
  <c r="Q139" i="209"/>
  <c r="Q138" i="209"/>
  <c r="N138" i="209"/>
  <c r="Q135" i="209"/>
  <c r="Q134" i="209"/>
  <c r="Q133" i="209"/>
  <c r="Q132" i="209"/>
  <c r="N132" i="209"/>
  <c r="Q129" i="209"/>
  <c r="Q128" i="209"/>
  <c r="Q127" i="209"/>
  <c r="Q126" i="209"/>
  <c r="N126" i="209"/>
  <c r="Q123" i="209"/>
  <c r="Q122" i="209"/>
  <c r="Q121" i="209"/>
  <c r="Q120" i="209"/>
  <c r="N120" i="209"/>
  <c r="Q117" i="209"/>
  <c r="Q116" i="209"/>
  <c r="Q115" i="209"/>
  <c r="Q114" i="209"/>
  <c r="N114" i="209"/>
  <c r="Q111" i="209"/>
  <c r="Q110" i="209"/>
  <c r="Q109" i="209"/>
  <c r="Q108" i="209"/>
  <c r="N108" i="209"/>
  <c r="Q105" i="209"/>
  <c r="Q104" i="209"/>
  <c r="Q103" i="209"/>
  <c r="Q102" i="209"/>
  <c r="N102" i="209"/>
  <c r="Q99" i="209"/>
  <c r="Q98" i="209"/>
  <c r="Q97" i="209"/>
  <c r="Q96" i="209"/>
  <c r="N96" i="209"/>
  <c r="Q93" i="209"/>
  <c r="Q92" i="209"/>
  <c r="Q91" i="209"/>
  <c r="Q90" i="209"/>
  <c r="N90" i="209"/>
  <c r="Q87" i="209"/>
  <c r="Q86" i="209"/>
  <c r="Q85" i="209"/>
  <c r="Q84" i="209"/>
  <c r="N84" i="209"/>
  <c r="Q81" i="209"/>
  <c r="Q80" i="209"/>
  <c r="Q79" i="209"/>
  <c r="Q78" i="209"/>
  <c r="N78" i="209"/>
  <c r="Q75" i="209"/>
  <c r="Q74" i="209"/>
  <c r="Q73" i="209"/>
  <c r="Q72" i="209"/>
  <c r="N72" i="209"/>
  <c r="Q69" i="209"/>
  <c r="Q68" i="209"/>
  <c r="Q67" i="209"/>
  <c r="Q66" i="209"/>
  <c r="N66" i="209"/>
  <c r="Q63" i="209"/>
  <c r="Q62" i="209"/>
  <c r="Q61" i="209"/>
  <c r="Q60" i="209"/>
  <c r="N60" i="209"/>
  <c r="Q57" i="209"/>
  <c r="Q56" i="209"/>
  <c r="Q55" i="209"/>
  <c r="Q54" i="209"/>
  <c r="N54" i="209"/>
  <c r="Q51" i="209"/>
  <c r="Q50" i="209"/>
  <c r="Q49" i="209"/>
  <c r="Q48" i="209"/>
  <c r="N48" i="209"/>
  <c r="Q45" i="209"/>
  <c r="Q44" i="209"/>
  <c r="Q43" i="209"/>
  <c r="Q42" i="209"/>
  <c r="N42" i="209"/>
  <c r="Q39" i="209"/>
  <c r="Q38" i="209"/>
  <c r="Q37" i="209"/>
  <c r="Q36" i="209"/>
  <c r="N36" i="209"/>
  <c r="Q33" i="209"/>
  <c r="Q32" i="209"/>
  <c r="Q31" i="209"/>
  <c r="Q30" i="209"/>
  <c r="N30" i="209"/>
  <c r="Q27" i="209"/>
  <c r="Q26" i="209"/>
  <c r="Q25" i="209"/>
  <c r="Q24" i="209"/>
  <c r="N24" i="209"/>
  <c r="Q21" i="209"/>
  <c r="Q20" i="209"/>
  <c r="Q19" i="209"/>
  <c r="Q18" i="209"/>
  <c r="N18" i="209"/>
  <c r="Q15" i="209"/>
  <c r="Q14" i="209"/>
  <c r="Q13" i="209"/>
  <c r="Q12" i="209"/>
  <c r="N12" i="209"/>
  <c r="J11" i="209"/>
  <c r="J17" i="209" s="1"/>
  <c r="J23" i="209" s="1"/>
  <c r="J29" i="209" s="1"/>
  <c r="J35" i="209" s="1"/>
  <c r="J41" i="209" s="1"/>
  <c r="J47" i="209" s="1"/>
  <c r="J53" i="209" s="1"/>
  <c r="J59" i="209" s="1"/>
  <c r="J65" i="209" s="1"/>
  <c r="J71" i="209" s="1"/>
  <c r="J77" i="209" s="1"/>
  <c r="J83" i="209" s="1"/>
  <c r="J89" i="209" s="1"/>
  <c r="J95" i="209" s="1"/>
  <c r="J101" i="209" s="1"/>
  <c r="J107" i="209" s="1"/>
  <c r="J113" i="209" s="1"/>
  <c r="J119" i="209" s="1"/>
  <c r="J125" i="209" s="1"/>
  <c r="J131" i="209" s="1"/>
  <c r="J137" i="209" s="1"/>
  <c r="J143" i="209" s="1"/>
  <c r="J149" i="209" s="1"/>
  <c r="J155" i="209" s="1"/>
  <c r="J161" i="209" s="1"/>
  <c r="J167" i="209" s="1"/>
  <c r="J173" i="209" s="1"/>
  <c r="J179" i="209" s="1"/>
  <c r="Q9" i="209"/>
  <c r="Q8" i="209"/>
  <c r="Q7" i="209"/>
  <c r="Q6" i="209"/>
  <c r="N6" i="209"/>
  <c r="Q183" i="208"/>
  <c r="Q182" i="208"/>
  <c r="Q181" i="208"/>
  <c r="Q180" i="208"/>
  <c r="N180" i="208"/>
  <c r="Q177" i="208"/>
  <c r="Q176" i="208"/>
  <c r="Q175" i="208"/>
  <c r="Q174" i="208"/>
  <c r="N174" i="208"/>
  <c r="Q171" i="208"/>
  <c r="Q170" i="208"/>
  <c r="Q169" i="208"/>
  <c r="Q168" i="208"/>
  <c r="N168" i="208"/>
  <c r="Q165" i="208"/>
  <c r="Q164" i="208"/>
  <c r="Q163" i="208"/>
  <c r="Q162" i="208"/>
  <c r="N162" i="208"/>
  <c r="Q159" i="208"/>
  <c r="Q158" i="208"/>
  <c r="Q157" i="208"/>
  <c r="Q156" i="208"/>
  <c r="N156" i="208"/>
  <c r="Q153" i="208"/>
  <c r="Q152" i="208"/>
  <c r="Q151" i="208"/>
  <c r="Q150" i="208"/>
  <c r="N150" i="208"/>
  <c r="Q147" i="208"/>
  <c r="Q146" i="208"/>
  <c r="Q145" i="208"/>
  <c r="Q144" i="208"/>
  <c r="N144" i="208"/>
  <c r="Q141" i="208"/>
  <c r="Q140" i="208"/>
  <c r="Q139" i="208"/>
  <c r="Q138" i="208"/>
  <c r="N138" i="208"/>
  <c r="Q135" i="208"/>
  <c r="Q134" i="208"/>
  <c r="Q133" i="208"/>
  <c r="Q132" i="208"/>
  <c r="N132" i="208"/>
  <c r="Q129" i="208"/>
  <c r="Q128" i="208"/>
  <c r="Q127" i="208"/>
  <c r="Q126" i="208"/>
  <c r="N126" i="208"/>
  <c r="Q123" i="208"/>
  <c r="Q122" i="208"/>
  <c r="Q121" i="208"/>
  <c r="Q120" i="208"/>
  <c r="N120" i="208"/>
  <c r="Q117" i="208"/>
  <c r="Q116" i="208"/>
  <c r="Q115" i="208"/>
  <c r="Q114" i="208"/>
  <c r="N114" i="208"/>
  <c r="Q111" i="208"/>
  <c r="Q110" i="208"/>
  <c r="Q109" i="208"/>
  <c r="Q108" i="208"/>
  <c r="N108" i="208"/>
  <c r="Q105" i="208"/>
  <c r="Q104" i="208"/>
  <c r="Q103" i="208"/>
  <c r="Q102" i="208"/>
  <c r="N102" i="208"/>
  <c r="Q99" i="208"/>
  <c r="Q98" i="208"/>
  <c r="Q97" i="208"/>
  <c r="Q96" i="208"/>
  <c r="N96" i="208"/>
  <c r="Q93" i="208"/>
  <c r="Q92" i="208"/>
  <c r="Q91" i="208"/>
  <c r="Q90" i="208"/>
  <c r="N90" i="208"/>
  <c r="Q87" i="208"/>
  <c r="Q86" i="208"/>
  <c r="Q85" i="208"/>
  <c r="Q84" i="208"/>
  <c r="N84" i="208"/>
  <c r="Q81" i="208"/>
  <c r="Q80" i="208"/>
  <c r="Q79" i="208"/>
  <c r="Q78" i="208"/>
  <c r="N78" i="208"/>
  <c r="Q75" i="208"/>
  <c r="Q74" i="208"/>
  <c r="Q73" i="208"/>
  <c r="Q72" i="208"/>
  <c r="N72" i="208"/>
  <c r="Q69" i="208"/>
  <c r="Q68" i="208"/>
  <c r="Q67" i="208"/>
  <c r="Q66" i="208"/>
  <c r="N66" i="208"/>
  <c r="Q63" i="208"/>
  <c r="Q62" i="208"/>
  <c r="Q61" i="208"/>
  <c r="Q60" i="208"/>
  <c r="N60" i="208"/>
  <c r="Q57" i="208"/>
  <c r="Q56" i="208"/>
  <c r="Q55" i="208"/>
  <c r="Q54" i="208"/>
  <c r="N54" i="208"/>
  <c r="Q51" i="208"/>
  <c r="Q50" i="208"/>
  <c r="Q49" i="208"/>
  <c r="Q48" i="208"/>
  <c r="N48" i="208"/>
  <c r="Q45" i="208"/>
  <c r="Q44" i="208"/>
  <c r="Q43" i="208"/>
  <c r="Q42" i="208"/>
  <c r="N42" i="208"/>
  <c r="Q39" i="208"/>
  <c r="Q38" i="208"/>
  <c r="Q37" i="208"/>
  <c r="Q36" i="208"/>
  <c r="N36" i="208"/>
  <c r="Q33" i="208"/>
  <c r="Q32" i="208"/>
  <c r="Q31" i="208"/>
  <c r="Q30" i="208"/>
  <c r="N30" i="208"/>
  <c r="Q27" i="208"/>
  <c r="Q26" i="208"/>
  <c r="Q25" i="208"/>
  <c r="Q24" i="208"/>
  <c r="N24" i="208"/>
  <c r="Q21" i="208"/>
  <c r="Q20" i="208"/>
  <c r="Q19" i="208"/>
  <c r="Q18" i="208"/>
  <c r="N18" i="208"/>
  <c r="Q15" i="208"/>
  <c r="Q14" i="208"/>
  <c r="Q13" i="208"/>
  <c r="Q12" i="208"/>
  <c r="N12" i="208"/>
  <c r="J11" i="208"/>
  <c r="J17" i="208" s="1"/>
  <c r="J23" i="208" s="1"/>
  <c r="J29" i="208" s="1"/>
  <c r="J35" i="208" s="1"/>
  <c r="J41" i="208" s="1"/>
  <c r="J47" i="208" s="1"/>
  <c r="J53" i="208" s="1"/>
  <c r="J59" i="208" s="1"/>
  <c r="J65" i="208" s="1"/>
  <c r="J71" i="208" s="1"/>
  <c r="J77" i="208" s="1"/>
  <c r="J83" i="208" s="1"/>
  <c r="J89" i="208" s="1"/>
  <c r="J95" i="208" s="1"/>
  <c r="J101" i="208" s="1"/>
  <c r="J107" i="208" s="1"/>
  <c r="J113" i="208" s="1"/>
  <c r="J119" i="208" s="1"/>
  <c r="J125" i="208" s="1"/>
  <c r="J131" i="208" s="1"/>
  <c r="J137" i="208" s="1"/>
  <c r="J143" i="208" s="1"/>
  <c r="J149" i="208" s="1"/>
  <c r="J155" i="208" s="1"/>
  <c r="J161" i="208" s="1"/>
  <c r="J167" i="208" s="1"/>
  <c r="J173" i="208" s="1"/>
  <c r="J179" i="208" s="1"/>
  <c r="Q9" i="208"/>
  <c r="Q8" i="208"/>
  <c r="Q7" i="208"/>
  <c r="Q6" i="208"/>
  <c r="N6" i="208"/>
  <c r="Q183" i="207"/>
  <c r="Q182" i="207"/>
  <c r="Q181" i="207"/>
  <c r="Q180" i="207"/>
  <c r="N180" i="207"/>
  <c r="Q177" i="207"/>
  <c r="Q176" i="207"/>
  <c r="Q175" i="207"/>
  <c r="Q174" i="207"/>
  <c r="N174" i="207"/>
  <c r="Q171" i="207"/>
  <c r="Q170" i="207"/>
  <c r="Q169" i="207"/>
  <c r="Q168" i="207"/>
  <c r="N168" i="207"/>
  <c r="Q165" i="207"/>
  <c r="Q164" i="207"/>
  <c r="Q163" i="207"/>
  <c r="Q162" i="207"/>
  <c r="N162" i="207"/>
  <c r="Q159" i="207"/>
  <c r="Q158" i="207"/>
  <c r="Q157" i="207"/>
  <c r="Q156" i="207"/>
  <c r="N156" i="207"/>
  <c r="Q153" i="207"/>
  <c r="Q152" i="207"/>
  <c r="Q151" i="207"/>
  <c r="Q150" i="207"/>
  <c r="N150" i="207"/>
  <c r="Q147" i="207"/>
  <c r="Q146" i="207"/>
  <c r="Q145" i="207"/>
  <c r="Q144" i="207"/>
  <c r="N144" i="207"/>
  <c r="Q141" i="207"/>
  <c r="Q140" i="207"/>
  <c r="Q139" i="207"/>
  <c r="Q138" i="207"/>
  <c r="N138" i="207"/>
  <c r="Q135" i="207"/>
  <c r="Q134" i="207"/>
  <c r="Q133" i="207"/>
  <c r="Q132" i="207"/>
  <c r="N132" i="207"/>
  <c r="Q129" i="207"/>
  <c r="Q128" i="207"/>
  <c r="Q127" i="207"/>
  <c r="Q126" i="207"/>
  <c r="N126" i="207"/>
  <c r="Q123" i="207"/>
  <c r="Q122" i="207"/>
  <c r="Q121" i="207"/>
  <c r="Q120" i="207"/>
  <c r="N120" i="207"/>
  <c r="Q117" i="207"/>
  <c r="Q116" i="207"/>
  <c r="Q115" i="207"/>
  <c r="Q114" i="207"/>
  <c r="N114" i="207"/>
  <c r="Q111" i="207"/>
  <c r="Q110" i="207"/>
  <c r="Q109" i="207"/>
  <c r="Q108" i="207"/>
  <c r="N108" i="207"/>
  <c r="Q105" i="207"/>
  <c r="Q104" i="207"/>
  <c r="Q103" i="207"/>
  <c r="Q102" i="207"/>
  <c r="N102" i="207"/>
  <c r="Q99" i="207"/>
  <c r="Q98" i="207"/>
  <c r="Q97" i="207"/>
  <c r="Q96" i="207"/>
  <c r="N96" i="207"/>
  <c r="Q93" i="207"/>
  <c r="Q92" i="207"/>
  <c r="Q91" i="207"/>
  <c r="Q90" i="207"/>
  <c r="N90" i="207"/>
  <c r="Q87" i="207"/>
  <c r="Q86" i="207"/>
  <c r="Q85" i="207"/>
  <c r="Q84" i="207"/>
  <c r="N84" i="207"/>
  <c r="Q81" i="207"/>
  <c r="Q80" i="207"/>
  <c r="Q79" i="207"/>
  <c r="Q78" i="207"/>
  <c r="N78" i="207"/>
  <c r="Q75" i="207"/>
  <c r="Q74" i="207"/>
  <c r="Q73" i="207"/>
  <c r="Q72" i="207"/>
  <c r="N72" i="207"/>
  <c r="Q69" i="207"/>
  <c r="Q68" i="207"/>
  <c r="Q67" i="207"/>
  <c r="Q66" i="207"/>
  <c r="N66" i="207"/>
  <c r="Q63" i="207"/>
  <c r="Q62" i="207"/>
  <c r="Q61" i="207"/>
  <c r="Q60" i="207"/>
  <c r="N60" i="207"/>
  <c r="Q57" i="207"/>
  <c r="Q56" i="207"/>
  <c r="Q55" i="207"/>
  <c r="Q54" i="207"/>
  <c r="N54" i="207"/>
  <c r="Q51" i="207"/>
  <c r="Q50" i="207"/>
  <c r="Q49" i="207"/>
  <c r="Q48" i="207"/>
  <c r="N48" i="207"/>
  <c r="Q45" i="207"/>
  <c r="Q44" i="207"/>
  <c r="Q43" i="207"/>
  <c r="Q42" i="207"/>
  <c r="N42" i="207"/>
  <c r="Q39" i="207"/>
  <c r="Q38" i="207"/>
  <c r="Q37" i="207"/>
  <c r="Q36" i="207"/>
  <c r="N36" i="207"/>
  <c r="Q33" i="207"/>
  <c r="Q32" i="207"/>
  <c r="Q31" i="207"/>
  <c r="Q30" i="207"/>
  <c r="N30" i="207"/>
  <c r="Q27" i="207"/>
  <c r="Q26" i="207"/>
  <c r="Q25" i="207"/>
  <c r="Q24" i="207"/>
  <c r="N24" i="207"/>
  <c r="Q21" i="207"/>
  <c r="Q20" i="207"/>
  <c r="Q19" i="207"/>
  <c r="Q18" i="207"/>
  <c r="N18" i="207"/>
  <c r="Q15" i="207"/>
  <c r="Q14" i="207"/>
  <c r="Q13" i="207"/>
  <c r="Q12" i="207"/>
  <c r="N12" i="207"/>
  <c r="J11" i="207"/>
  <c r="J17" i="207" s="1"/>
  <c r="J23" i="207" s="1"/>
  <c r="J29" i="207" s="1"/>
  <c r="J35" i="207" s="1"/>
  <c r="J41" i="207" s="1"/>
  <c r="J47" i="207" s="1"/>
  <c r="J53" i="207" s="1"/>
  <c r="J59" i="207" s="1"/>
  <c r="J65" i="207" s="1"/>
  <c r="J71" i="207" s="1"/>
  <c r="J77" i="207" s="1"/>
  <c r="J83" i="207" s="1"/>
  <c r="J89" i="207" s="1"/>
  <c r="J95" i="207" s="1"/>
  <c r="J101" i="207" s="1"/>
  <c r="J107" i="207" s="1"/>
  <c r="J113" i="207" s="1"/>
  <c r="J119" i="207" s="1"/>
  <c r="J125" i="207" s="1"/>
  <c r="J131" i="207" s="1"/>
  <c r="J137" i="207" s="1"/>
  <c r="J143" i="207" s="1"/>
  <c r="J149" i="207" s="1"/>
  <c r="J155" i="207" s="1"/>
  <c r="J161" i="207" s="1"/>
  <c r="J167" i="207" s="1"/>
  <c r="J173" i="207" s="1"/>
  <c r="J179" i="207" s="1"/>
  <c r="Q9" i="207"/>
  <c r="Q8" i="207"/>
  <c r="Q7" i="207"/>
  <c r="Q6" i="207"/>
  <c r="N6" i="207"/>
  <c r="Q183" i="206"/>
  <c r="Q182" i="206"/>
  <c r="Q181" i="206"/>
  <c r="Q180" i="206"/>
  <c r="N180" i="206"/>
  <c r="Q177" i="206"/>
  <c r="Q176" i="206"/>
  <c r="Q175" i="206"/>
  <c r="Q174" i="206"/>
  <c r="N174" i="206"/>
  <c r="Q171" i="206"/>
  <c r="Q170" i="206"/>
  <c r="Q169" i="206"/>
  <c r="Q168" i="206"/>
  <c r="N168" i="206"/>
  <c r="Q165" i="206"/>
  <c r="Q164" i="206"/>
  <c r="Q163" i="206"/>
  <c r="Q162" i="206"/>
  <c r="N162" i="206"/>
  <c r="Q159" i="206"/>
  <c r="Q158" i="206"/>
  <c r="Q157" i="206"/>
  <c r="Q156" i="206"/>
  <c r="N156" i="206"/>
  <c r="Q153" i="206"/>
  <c r="Q152" i="206"/>
  <c r="Q151" i="206"/>
  <c r="Q150" i="206"/>
  <c r="N150" i="206"/>
  <c r="Q147" i="206"/>
  <c r="Q146" i="206"/>
  <c r="Q145" i="206"/>
  <c r="Q144" i="206"/>
  <c r="N144" i="206"/>
  <c r="Q141" i="206"/>
  <c r="Q140" i="206"/>
  <c r="Q139" i="206"/>
  <c r="Q138" i="206"/>
  <c r="N138" i="206"/>
  <c r="Q135" i="206"/>
  <c r="Q134" i="206"/>
  <c r="Q133" i="206"/>
  <c r="Q132" i="206"/>
  <c r="N132" i="206"/>
  <c r="Q129" i="206"/>
  <c r="Q128" i="206"/>
  <c r="Q127" i="206"/>
  <c r="Q126" i="206"/>
  <c r="N126" i="206"/>
  <c r="Q123" i="206"/>
  <c r="Q122" i="206"/>
  <c r="Q121" i="206"/>
  <c r="Q120" i="206"/>
  <c r="N120" i="206"/>
  <c r="Q117" i="206"/>
  <c r="Q116" i="206"/>
  <c r="Q115" i="206"/>
  <c r="Q114" i="206"/>
  <c r="N114" i="206"/>
  <c r="Q111" i="206"/>
  <c r="Q110" i="206"/>
  <c r="Q109" i="206"/>
  <c r="Q108" i="206"/>
  <c r="N108" i="206"/>
  <c r="Q105" i="206"/>
  <c r="Q104" i="206"/>
  <c r="Q103" i="206"/>
  <c r="Q102" i="206"/>
  <c r="N102" i="206"/>
  <c r="Q99" i="206"/>
  <c r="Q98" i="206"/>
  <c r="Q97" i="206"/>
  <c r="Q96" i="206"/>
  <c r="N96" i="206"/>
  <c r="Q93" i="206"/>
  <c r="Q92" i="206"/>
  <c r="Q91" i="206"/>
  <c r="Q90" i="206"/>
  <c r="N90" i="206"/>
  <c r="Q87" i="206"/>
  <c r="Q86" i="206"/>
  <c r="Q85" i="206"/>
  <c r="Q84" i="206"/>
  <c r="N84" i="206"/>
  <c r="Q81" i="206"/>
  <c r="Q80" i="206"/>
  <c r="Q79" i="206"/>
  <c r="Q78" i="206"/>
  <c r="N78" i="206"/>
  <c r="Q75" i="206"/>
  <c r="Q74" i="206"/>
  <c r="Q73" i="206"/>
  <c r="Q72" i="206"/>
  <c r="N72" i="206"/>
  <c r="Q69" i="206"/>
  <c r="Q68" i="206"/>
  <c r="Q67" i="206"/>
  <c r="Q66" i="206"/>
  <c r="N66" i="206"/>
  <c r="Q63" i="206"/>
  <c r="Q62" i="206"/>
  <c r="Q61" i="206"/>
  <c r="Q60" i="206"/>
  <c r="N60" i="206"/>
  <c r="Q57" i="206"/>
  <c r="Q56" i="206"/>
  <c r="Q55" i="206"/>
  <c r="Q54" i="206"/>
  <c r="N54" i="206"/>
  <c r="Q51" i="206"/>
  <c r="Q50" i="206"/>
  <c r="Q49" i="206"/>
  <c r="Q48" i="206"/>
  <c r="N48" i="206"/>
  <c r="Q45" i="206"/>
  <c r="Q44" i="206"/>
  <c r="Q43" i="206"/>
  <c r="Q42" i="206"/>
  <c r="N42" i="206"/>
  <c r="Q39" i="206"/>
  <c r="Q38" i="206"/>
  <c r="Q37" i="206"/>
  <c r="Q36" i="206"/>
  <c r="N36" i="206"/>
  <c r="Q33" i="206"/>
  <c r="Q32" i="206"/>
  <c r="Q31" i="206"/>
  <c r="Q30" i="206"/>
  <c r="N30" i="206"/>
  <c r="Q27" i="206"/>
  <c r="Q26" i="206"/>
  <c r="Q25" i="206"/>
  <c r="Q24" i="206"/>
  <c r="N24" i="206"/>
  <c r="Q21" i="206"/>
  <c r="Q20" i="206"/>
  <c r="Q19" i="206"/>
  <c r="Q18" i="206"/>
  <c r="N18" i="206"/>
  <c r="Q15" i="206"/>
  <c r="Q14" i="206"/>
  <c r="Q13" i="206"/>
  <c r="Q12" i="206"/>
  <c r="N12" i="206"/>
  <c r="J11" i="206"/>
  <c r="J17" i="206" s="1"/>
  <c r="J23" i="206" s="1"/>
  <c r="J29" i="206" s="1"/>
  <c r="J35" i="206" s="1"/>
  <c r="J41" i="206" s="1"/>
  <c r="J47" i="206" s="1"/>
  <c r="J53" i="206" s="1"/>
  <c r="J59" i="206" s="1"/>
  <c r="J65" i="206" s="1"/>
  <c r="J71" i="206" s="1"/>
  <c r="J77" i="206" s="1"/>
  <c r="J83" i="206" s="1"/>
  <c r="J89" i="206" s="1"/>
  <c r="J95" i="206" s="1"/>
  <c r="J101" i="206" s="1"/>
  <c r="J107" i="206" s="1"/>
  <c r="J113" i="206" s="1"/>
  <c r="J119" i="206" s="1"/>
  <c r="J125" i="206" s="1"/>
  <c r="J131" i="206" s="1"/>
  <c r="J137" i="206" s="1"/>
  <c r="J143" i="206" s="1"/>
  <c r="J149" i="206" s="1"/>
  <c r="J155" i="206" s="1"/>
  <c r="J161" i="206" s="1"/>
  <c r="J167" i="206" s="1"/>
  <c r="J173" i="206" s="1"/>
  <c r="J179" i="206" s="1"/>
  <c r="Q9" i="206"/>
  <c r="Q8" i="206"/>
  <c r="Q7" i="206"/>
  <c r="Q6" i="206"/>
  <c r="N6" i="206"/>
  <c r="J11" i="138"/>
  <c r="J17" i="138" s="1"/>
  <c r="L95" i="229" l="1"/>
  <c r="K89" i="229"/>
  <c r="L93" i="229"/>
  <c r="J23" i="138"/>
  <c r="L101" i="229" l="1"/>
  <c r="K95" i="229"/>
  <c r="L99" i="229"/>
  <c r="J29" i="138"/>
  <c r="K101" i="229" l="1"/>
  <c r="L107" i="229"/>
  <c r="L105" i="229"/>
  <c r="I5" i="138"/>
  <c r="I11" i="138" s="1"/>
  <c r="J35" i="138"/>
  <c r="L113" i="229" l="1"/>
  <c r="K107" i="229"/>
  <c r="L111" i="229"/>
  <c r="I17" i="138"/>
  <c r="J41" i="138"/>
  <c r="L119" i="229" l="1"/>
  <c r="K113" i="229"/>
  <c r="L117" i="229"/>
  <c r="I23" i="138"/>
  <c r="J47" i="138"/>
  <c r="K119" i="229" l="1"/>
  <c r="L123" i="229"/>
  <c r="I29" i="138"/>
  <c r="J53" i="138"/>
  <c r="I35" i="138" l="1"/>
  <c r="J59" i="138"/>
  <c r="I41" i="138" l="1"/>
  <c r="J65" i="138"/>
  <c r="I47" i="138" l="1"/>
  <c r="J71" i="138"/>
  <c r="I53" i="138" l="1"/>
  <c r="J77" i="138"/>
  <c r="I59" i="138" l="1"/>
  <c r="J83" i="138"/>
  <c r="J89" i="138" s="1"/>
  <c r="J95" i="138" s="1"/>
  <c r="J101" i="138" s="1"/>
  <c r="J107" i="138" s="1"/>
  <c r="J113" i="138" s="1"/>
  <c r="J119" i="138" s="1"/>
  <c r="J125" i="138" s="1"/>
  <c r="J131" i="138" s="1"/>
  <c r="J137" i="138" s="1"/>
  <c r="J143" i="138" s="1"/>
  <c r="J149" i="138" s="1"/>
  <c r="J155" i="138" s="1"/>
  <c r="J161" i="138" s="1"/>
  <c r="J167" i="138" s="1"/>
  <c r="J173" i="138" s="1"/>
  <c r="J179" i="138" s="1"/>
  <c r="I65" i="138" l="1"/>
  <c r="I71" i="138" l="1"/>
  <c r="I77" i="138" l="1"/>
  <c r="I83" i="138" l="1"/>
  <c r="I89" i="138" l="1"/>
  <c r="I95" i="138" l="1"/>
  <c r="I101" i="138" l="1"/>
  <c r="I107" i="138" l="1"/>
  <c r="I113" i="138" l="1"/>
  <c r="I119" i="138" l="1"/>
  <c r="I125" i="138" l="1"/>
  <c r="I131" i="138" l="1"/>
  <c r="I137" i="138" l="1"/>
  <c r="I143" i="138" l="1"/>
  <c r="I149" i="138" l="1"/>
  <c r="I155" i="138" l="1"/>
  <c r="I161" i="138" l="1"/>
  <c r="I167" i="138" l="1"/>
  <c r="I173" i="138" l="1"/>
  <c r="I179" i="138" l="1"/>
  <c r="J3" i="138" l="1"/>
  <c r="I5" i="206"/>
  <c r="I11" i="206" l="1"/>
  <c r="I17" i="206" s="1"/>
  <c r="I23" i="206" s="1"/>
  <c r="I29" i="206" s="1"/>
  <c r="I35" i="206" s="1"/>
  <c r="I41" i="206" s="1"/>
  <c r="I47" i="206" s="1"/>
  <c r="I53" i="206" s="1"/>
  <c r="I59" i="206" s="1"/>
  <c r="I65" i="206" s="1"/>
  <c r="I71" i="206" s="1"/>
  <c r="I77" i="206" s="1"/>
  <c r="I83" i="206" s="1"/>
  <c r="I89" i="206" s="1"/>
  <c r="I95" i="206" s="1"/>
  <c r="I101" i="206" s="1"/>
  <c r="I107" i="206" s="1"/>
  <c r="I113" i="206" s="1"/>
  <c r="I119" i="206" s="1"/>
  <c r="I125" i="206" s="1"/>
  <c r="I131" i="206" s="1"/>
  <c r="I137" i="206" s="1"/>
  <c r="I143" i="206" s="1"/>
  <c r="I149" i="206" s="1"/>
  <c r="I155" i="206" s="1"/>
  <c r="I161" i="206" s="1"/>
  <c r="I167" i="206" s="1"/>
  <c r="I173" i="206" s="1"/>
  <c r="I179" i="206" s="1"/>
  <c r="I5" i="207" l="1"/>
  <c r="J3" i="206"/>
  <c r="I11" i="207" l="1"/>
  <c r="I17" i="207" s="1"/>
  <c r="I23" i="207" s="1"/>
  <c r="I29" i="207" s="1"/>
  <c r="I35" i="207" s="1"/>
  <c r="I41" i="207" s="1"/>
  <c r="I47" i="207" s="1"/>
  <c r="I53" i="207" s="1"/>
  <c r="I59" i="207" s="1"/>
  <c r="I65" i="207" s="1"/>
  <c r="I71" i="207" s="1"/>
  <c r="I77" i="207" s="1"/>
  <c r="I83" i="207" s="1"/>
  <c r="I89" i="207" s="1"/>
  <c r="I95" i="207" s="1"/>
  <c r="I101" i="207" s="1"/>
  <c r="I107" i="207" s="1"/>
  <c r="I113" i="207" s="1"/>
  <c r="I119" i="207" s="1"/>
  <c r="I125" i="207" s="1"/>
  <c r="I131" i="207" s="1"/>
  <c r="I137" i="207" s="1"/>
  <c r="I143" i="207" s="1"/>
  <c r="I149" i="207" s="1"/>
  <c r="I155" i="207" s="1"/>
  <c r="I161" i="207" s="1"/>
  <c r="I167" i="207" s="1"/>
  <c r="I173" i="207" s="1"/>
  <c r="I179" i="207" s="1"/>
  <c r="Q183" i="138" l="1"/>
  <c r="Q182" i="138"/>
  <c r="Q181" i="138"/>
  <c r="Q180" i="138"/>
  <c r="N180" i="138"/>
  <c r="Q177" i="138"/>
  <c r="Q176" i="138"/>
  <c r="Q175" i="138"/>
  <c r="Q174" i="138"/>
  <c r="N174" i="138"/>
  <c r="Q171" i="138"/>
  <c r="Q170" i="138"/>
  <c r="Q169" i="138"/>
  <c r="Q168" i="138"/>
  <c r="N168" i="138"/>
  <c r="Q165" i="138"/>
  <c r="Q164" i="138"/>
  <c r="Q163" i="138"/>
  <c r="Q162" i="138"/>
  <c r="N162" i="138"/>
  <c r="Q159" i="138"/>
  <c r="Q158" i="138"/>
  <c r="Q157" i="138"/>
  <c r="Q156" i="138"/>
  <c r="N156" i="138"/>
  <c r="Q153" i="138"/>
  <c r="Q152" i="138"/>
  <c r="Q151" i="138"/>
  <c r="Q150" i="138"/>
  <c r="N150" i="138"/>
  <c r="Q147" i="138"/>
  <c r="Q146" i="138"/>
  <c r="Q145" i="138"/>
  <c r="Q144" i="138"/>
  <c r="N144" i="138"/>
  <c r="Q141" i="138"/>
  <c r="Q140" i="138"/>
  <c r="Q139" i="138"/>
  <c r="Q138" i="138"/>
  <c r="N138" i="138"/>
  <c r="Q129" i="138"/>
  <c r="Q128" i="138"/>
  <c r="Q127" i="138"/>
  <c r="Q126" i="138"/>
  <c r="N126" i="138"/>
  <c r="Q123" i="138"/>
  <c r="Q122" i="138"/>
  <c r="Q121" i="138"/>
  <c r="Q120" i="138"/>
  <c r="N120" i="138"/>
  <c r="Q117" i="138"/>
  <c r="Q116" i="138"/>
  <c r="Q115" i="138"/>
  <c r="Q114" i="138"/>
  <c r="N114" i="138"/>
  <c r="Q111" i="138"/>
  <c r="Q110" i="138"/>
  <c r="Q109" i="138"/>
  <c r="Q108" i="138"/>
  <c r="N108" i="138"/>
  <c r="Q105" i="138"/>
  <c r="Q104" i="138"/>
  <c r="Q103" i="138"/>
  <c r="Q102" i="138"/>
  <c r="N102" i="138"/>
  <c r="Q81" i="138"/>
  <c r="Q80" i="138"/>
  <c r="Q79" i="138"/>
  <c r="Q78" i="138"/>
  <c r="N78" i="138"/>
  <c r="Q69" i="138"/>
  <c r="Q68" i="138"/>
  <c r="Q67" i="138"/>
  <c r="Q66" i="138"/>
  <c r="N66" i="138"/>
  <c r="Q63" i="138"/>
  <c r="Q62" i="138"/>
  <c r="Q61" i="138"/>
  <c r="Q60" i="138"/>
  <c r="N60" i="138"/>
  <c r="Q57" i="138"/>
  <c r="Q56" i="138"/>
  <c r="Q55" i="138"/>
  <c r="Q54" i="138"/>
  <c r="N54" i="138"/>
  <c r="Q135" i="138"/>
  <c r="Q134" i="138"/>
  <c r="Q133" i="138"/>
  <c r="Q132" i="138"/>
  <c r="N132" i="138"/>
  <c r="Q99" i="138"/>
  <c r="Q98" i="138"/>
  <c r="Q97" i="138"/>
  <c r="Q96" i="138"/>
  <c r="N96" i="138"/>
  <c r="Q93" i="138"/>
  <c r="Q92" i="138"/>
  <c r="Q91" i="138"/>
  <c r="Q90" i="138"/>
  <c r="N90" i="138"/>
  <c r="Q87" i="138"/>
  <c r="Q86" i="138"/>
  <c r="Q85" i="138"/>
  <c r="Q84" i="138"/>
  <c r="N84" i="138"/>
  <c r="Q75" i="138"/>
  <c r="Q74" i="138"/>
  <c r="Q73" i="138"/>
  <c r="Q72" i="138"/>
  <c r="N72" i="138"/>
  <c r="E34" i="85" l="1"/>
  <c r="E35" i="85" s="1"/>
  <c r="Q6" i="138"/>
  <c r="AD19" i="85" l="1"/>
  <c r="C1" i="229"/>
  <c r="J181" i="231"/>
  <c r="A180" i="231" s="1"/>
  <c r="C177" i="231"/>
  <c r="C175" i="231"/>
  <c r="C173" i="231"/>
  <c r="J169" i="231"/>
  <c r="A168" i="231" s="1"/>
  <c r="C165" i="231"/>
  <c r="C163" i="231"/>
  <c r="C161" i="231"/>
  <c r="J157" i="231"/>
  <c r="A156" i="231" s="1"/>
  <c r="C153" i="231"/>
  <c r="C151" i="231"/>
  <c r="C149" i="231"/>
  <c r="J145" i="231"/>
  <c r="A144" i="231" s="1"/>
  <c r="C141" i="231"/>
  <c r="C139" i="231"/>
  <c r="C137" i="231"/>
  <c r="J133" i="231"/>
  <c r="A132" i="231" s="1"/>
  <c r="C129" i="231"/>
  <c r="C127" i="231"/>
  <c r="C125" i="231"/>
  <c r="J121" i="231"/>
  <c r="A120" i="231" s="1"/>
  <c r="C117" i="231"/>
  <c r="C115" i="231"/>
  <c r="C113" i="231"/>
  <c r="J109" i="231"/>
  <c r="A108" i="231" s="1"/>
  <c r="C105" i="231"/>
  <c r="C103" i="231"/>
  <c r="C101" i="231"/>
  <c r="J97" i="231"/>
  <c r="A96" i="231" s="1"/>
  <c r="C93" i="231"/>
  <c r="C91" i="231"/>
  <c r="C89" i="231"/>
  <c r="J85" i="231"/>
  <c r="A84" i="231" s="1"/>
  <c r="C81" i="231"/>
  <c r="C79" i="231"/>
  <c r="C77" i="231"/>
  <c r="J73" i="231"/>
  <c r="A72" i="231" s="1"/>
  <c r="C69" i="231"/>
  <c r="C67" i="231"/>
  <c r="C65" i="231"/>
  <c r="J61" i="231"/>
  <c r="A60" i="231" s="1"/>
  <c r="C57" i="231"/>
  <c r="C55" i="231"/>
  <c r="C53" i="231"/>
  <c r="J49" i="231"/>
  <c r="A48" i="231" s="1"/>
  <c r="C45" i="231"/>
  <c r="C43" i="231"/>
  <c r="C41" i="231"/>
  <c r="J37" i="231"/>
  <c r="A36" i="231" s="1"/>
  <c r="C33" i="231"/>
  <c r="C31" i="231"/>
  <c r="C29" i="231"/>
  <c r="J25" i="231"/>
  <c r="A24" i="231" s="1"/>
  <c r="C21" i="231"/>
  <c r="C19" i="231"/>
  <c r="C17" i="231"/>
  <c r="J13" i="231"/>
  <c r="A12" i="231" s="1"/>
  <c r="C9" i="231"/>
  <c r="C7" i="231"/>
  <c r="C180" i="231"/>
  <c r="C176" i="231"/>
  <c r="C168" i="231"/>
  <c r="C164" i="231"/>
  <c r="C156" i="231"/>
  <c r="C152" i="231"/>
  <c r="C144" i="231"/>
  <c r="C140" i="231"/>
  <c r="C132" i="231"/>
  <c r="C128" i="231"/>
  <c r="C120" i="231"/>
  <c r="C116" i="231"/>
  <c r="C108" i="231"/>
  <c r="C104" i="231"/>
  <c r="C96" i="231"/>
  <c r="C92" i="231"/>
  <c r="C84" i="231"/>
  <c r="C80" i="231"/>
  <c r="C72" i="231"/>
  <c r="C68" i="231"/>
  <c r="C60" i="231"/>
  <c r="C56" i="231"/>
  <c r="C48" i="231"/>
  <c r="C44" i="231"/>
  <c r="C36" i="231"/>
  <c r="C32" i="231"/>
  <c r="C24" i="231"/>
  <c r="C20" i="231"/>
  <c r="C12" i="231"/>
  <c r="C8" i="231"/>
  <c r="C5" i="231"/>
  <c r="C183" i="231"/>
  <c r="C181" i="231"/>
  <c r="C179" i="231"/>
  <c r="J175" i="231"/>
  <c r="A174" i="231" s="1"/>
  <c r="C171" i="231"/>
  <c r="C169" i="231"/>
  <c r="C167" i="231"/>
  <c r="J163" i="231"/>
  <c r="A162" i="231" s="1"/>
  <c r="C159" i="231"/>
  <c r="C157" i="231"/>
  <c r="C155" i="231"/>
  <c r="J151" i="231"/>
  <c r="A150" i="231" s="1"/>
  <c r="C147" i="231"/>
  <c r="C145" i="231"/>
  <c r="C143" i="231"/>
  <c r="J139" i="231"/>
  <c r="A138" i="231" s="1"/>
  <c r="C135" i="231"/>
  <c r="C133" i="231"/>
  <c r="C131" i="231"/>
  <c r="J127" i="231"/>
  <c r="A126" i="231" s="1"/>
  <c r="C123" i="231"/>
  <c r="C121" i="231"/>
  <c r="C119" i="231"/>
  <c r="J115" i="231"/>
  <c r="A114" i="231" s="1"/>
  <c r="C111" i="231"/>
  <c r="C109" i="231"/>
  <c r="C107" i="231"/>
  <c r="J103" i="231"/>
  <c r="A102" i="231" s="1"/>
  <c r="C99" i="231"/>
  <c r="C97" i="231"/>
  <c r="C95" i="231"/>
  <c r="J91" i="231"/>
  <c r="A90" i="231" s="1"/>
  <c r="C87" i="231"/>
  <c r="C85" i="231"/>
  <c r="C83" i="231"/>
  <c r="J79" i="231"/>
  <c r="A78" i="231" s="1"/>
  <c r="C75" i="231"/>
  <c r="C73" i="231"/>
  <c r="C71" i="231"/>
  <c r="J67" i="231"/>
  <c r="A66" i="231" s="1"/>
  <c r="C63" i="231"/>
  <c r="C61" i="231"/>
  <c r="C59" i="231"/>
  <c r="J55" i="231"/>
  <c r="A54" i="231" s="1"/>
  <c r="C51" i="231"/>
  <c r="C49" i="231"/>
  <c r="C47" i="231"/>
  <c r="J43" i="231"/>
  <c r="A42" i="231" s="1"/>
  <c r="C39" i="231"/>
  <c r="C37" i="231"/>
  <c r="C35" i="231"/>
  <c r="J31" i="231"/>
  <c r="A30" i="231" s="1"/>
  <c r="C27" i="231"/>
  <c r="C25" i="231"/>
  <c r="C23" i="231"/>
  <c r="J19" i="231"/>
  <c r="A18" i="231" s="1"/>
  <c r="C15" i="231"/>
  <c r="C13" i="231"/>
  <c r="C11" i="231"/>
  <c r="J7" i="231"/>
  <c r="A6" i="231" s="1"/>
  <c r="C1" i="231"/>
  <c r="C19" i="85" s="1"/>
  <c r="C182" i="231"/>
  <c r="C174" i="231"/>
  <c r="C170" i="231"/>
  <c r="C162" i="231"/>
  <c r="C158" i="231"/>
  <c r="C150" i="231"/>
  <c r="C146" i="231"/>
  <c r="C138" i="231"/>
  <c r="C134" i="231"/>
  <c r="C126" i="231"/>
  <c r="C122" i="231"/>
  <c r="C114" i="231"/>
  <c r="C110" i="231"/>
  <c r="C102" i="231"/>
  <c r="C98" i="231"/>
  <c r="C90" i="231"/>
  <c r="C86" i="231"/>
  <c r="C78" i="231"/>
  <c r="C74" i="231"/>
  <c r="C66" i="231"/>
  <c r="C62" i="231"/>
  <c r="C54" i="231"/>
  <c r="C50" i="231"/>
  <c r="C42" i="231"/>
  <c r="C38" i="231"/>
  <c r="C30" i="231"/>
  <c r="C26" i="231"/>
  <c r="C18" i="231"/>
  <c r="C14" i="231"/>
  <c r="C6" i="231"/>
  <c r="W2" i="231"/>
  <c r="C2" i="231" s="1"/>
  <c r="C6" i="229"/>
  <c r="AD26" i="85"/>
  <c r="AE26" i="85" s="1"/>
  <c r="G26" i="85" s="1"/>
  <c r="C123" i="229"/>
  <c r="C121" i="229"/>
  <c r="C122" i="229"/>
  <c r="C119" i="229"/>
  <c r="L121" i="229"/>
  <c r="A120" i="229" s="1"/>
  <c r="C120" i="229"/>
  <c r="C117" i="229"/>
  <c r="C115" i="229"/>
  <c r="C116" i="229"/>
  <c r="C113" i="229"/>
  <c r="L115" i="229"/>
  <c r="A114" i="229" s="1"/>
  <c r="C114" i="229"/>
  <c r="C111" i="229"/>
  <c r="C109" i="229"/>
  <c r="C110" i="229"/>
  <c r="C107" i="229"/>
  <c r="L109" i="229"/>
  <c r="A108" i="229" s="1"/>
  <c r="C108" i="229"/>
  <c r="C105" i="229"/>
  <c r="C103" i="229"/>
  <c r="C104" i="229"/>
  <c r="C101" i="229"/>
  <c r="L103" i="229"/>
  <c r="A102" i="229" s="1"/>
  <c r="C102" i="229"/>
  <c r="C99" i="229"/>
  <c r="C97" i="229"/>
  <c r="C98" i="229"/>
  <c r="C95" i="229"/>
  <c r="L97" i="229"/>
  <c r="A96" i="229" s="1"/>
  <c r="C96" i="229"/>
  <c r="C93" i="229"/>
  <c r="C91" i="229"/>
  <c r="C92" i="229"/>
  <c r="C89" i="229"/>
  <c r="L91" i="229"/>
  <c r="A90" i="229" s="1"/>
  <c r="C90" i="229"/>
  <c r="C87" i="229"/>
  <c r="C85" i="229"/>
  <c r="C86" i="229"/>
  <c r="C83" i="229"/>
  <c r="L85" i="229"/>
  <c r="A84" i="229" s="1"/>
  <c r="C84" i="229"/>
  <c r="C81" i="229"/>
  <c r="C79" i="229"/>
  <c r="C80" i="229"/>
  <c r="C77" i="229"/>
  <c r="L79" i="229"/>
  <c r="A78" i="229" s="1"/>
  <c r="C78" i="229"/>
  <c r="C75" i="229"/>
  <c r="C73" i="229"/>
  <c r="C74" i="229"/>
  <c r="C71" i="229"/>
  <c r="L73" i="229"/>
  <c r="A72" i="229" s="1"/>
  <c r="C72" i="229"/>
  <c r="C69" i="229"/>
  <c r="C67" i="229"/>
  <c r="C68" i="229"/>
  <c r="C65" i="229"/>
  <c r="L67" i="229"/>
  <c r="A66" i="229" s="1"/>
  <c r="C66" i="229"/>
  <c r="C63" i="229"/>
  <c r="C61" i="229"/>
  <c r="C62" i="229"/>
  <c r="C59" i="229"/>
  <c r="L61" i="229"/>
  <c r="A60" i="229" s="1"/>
  <c r="C60" i="229"/>
  <c r="C57" i="229"/>
  <c r="C55" i="229"/>
  <c r="C56" i="229"/>
  <c r="C53" i="229"/>
  <c r="L55" i="229"/>
  <c r="A54" i="229" s="1"/>
  <c r="C54" i="229"/>
  <c r="C51" i="229"/>
  <c r="C49" i="229"/>
  <c r="C50" i="229"/>
  <c r="C47" i="229"/>
  <c r="L49" i="229"/>
  <c r="A48" i="229" s="1"/>
  <c r="C48" i="229"/>
  <c r="C45" i="229"/>
  <c r="C43" i="229"/>
  <c r="C44" i="229"/>
  <c r="C41" i="229"/>
  <c r="L43" i="229"/>
  <c r="A42" i="229" s="1"/>
  <c r="C42" i="229"/>
  <c r="C39" i="229"/>
  <c r="C37" i="229"/>
  <c r="C38" i="229"/>
  <c r="C35" i="229"/>
  <c r="L37" i="229"/>
  <c r="A36" i="229" s="1"/>
  <c r="C36" i="229"/>
  <c r="C33" i="229"/>
  <c r="C31" i="229"/>
  <c r="C32" i="229"/>
  <c r="C29" i="229"/>
  <c r="L31" i="229"/>
  <c r="A30" i="229" s="1"/>
  <c r="C30" i="229"/>
  <c r="C27" i="229"/>
  <c r="C25" i="229"/>
  <c r="C26" i="229"/>
  <c r="C23" i="229"/>
  <c r="L25" i="229"/>
  <c r="A24" i="229" s="1"/>
  <c r="C24" i="229"/>
  <c r="C21" i="229"/>
  <c r="C19" i="229"/>
  <c r="C20" i="229"/>
  <c r="C17" i="229"/>
  <c r="L19" i="229"/>
  <c r="A18" i="229" s="1"/>
  <c r="C18" i="229"/>
  <c r="Y2" i="229"/>
  <c r="C15" i="229"/>
  <c r="C13" i="229"/>
  <c r="C14" i="229"/>
  <c r="L13" i="229"/>
  <c r="A12" i="229" s="1"/>
  <c r="C11" i="229"/>
  <c r="C12" i="229"/>
  <c r="C9" i="229"/>
  <c r="L7" i="229"/>
  <c r="A6" i="229" s="1"/>
  <c r="C7" i="229"/>
  <c r="C8" i="229"/>
  <c r="C5" i="229"/>
  <c r="Q51" i="138"/>
  <c r="Q50" i="138"/>
  <c r="Q49" i="138"/>
  <c r="Q48" i="138"/>
  <c r="N48" i="138"/>
  <c r="Q45" i="138"/>
  <c r="Q44" i="138"/>
  <c r="Q43" i="138"/>
  <c r="Q42" i="138"/>
  <c r="N42" i="138"/>
  <c r="Q39" i="138"/>
  <c r="Q38" i="138"/>
  <c r="Q37" i="138"/>
  <c r="Q36" i="138"/>
  <c r="N36" i="138"/>
  <c r="Q33" i="138"/>
  <c r="Q32" i="138"/>
  <c r="Q31" i="138"/>
  <c r="Q30" i="138"/>
  <c r="N30" i="138"/>
  <c r="Q27" i="138"/>
  <c r="Q26" i="138"/>
  <c r="Q25" i="138"/>
  <c r="Q24" i="138"/>
  <c r="N24" i="138"/>
  <c r="Q21" i="138"/>
  <c r="Q20" i="138"/>
  <c r="Q19" i="138"/>
  <c r="Q18" i="138"/>
  <c r="N18" i="138"/>
  <c r="Q15" i="138"/>
  <c r="Q14" i="138"/>
  <c r="Q13" i="138"/>
  <c r="Q12" i="138"/>
  <c r="N12" i="138"/>
  <c r="Q9" i="138"/>
  <c r="Q8" i="138"/>
  <c r="Q7" i="138"/>
  <c r="N6" i="138"/>
  <c r="AF2" i="85"/>
  <c r="C26" i="85" l="1"/>
  <c r="C2" i="229"/>
  <c r="AG2" i="85"/>
  <c r="AF11" i="85"/>
  <c r="AF19" i="85" l="1"/>
  <c r="AF26" i="85"/>
  <c r="H26" i="85" s="1"/>
  <c r="AG11" i="85"/>
  <c r="AH2" i="85"/>
  <c r="AG19" i="85" l="1"/>
  <c r="AG26" i="85"/>
  <c r="I26" i="85" s="1"/>
  <c r="AI2" i="85"/>
  <c r="AH11" i="85"/>
  <c r="AH19" i="85" l="1"/>
  <c r="AH26" i="85"/>
  <c r="J26" i="85" s="1"/>
  <c r="AI11" i="85"/>
  <c r="AJ2" i="85"/>
  <c r="AI19" i="85" l="1"/>
  <c r="AI26" i="85"/>
  <c r="K26" i="85" s="1"/>
  <c r="AK2" i="85"/>
  <c r="AJ11" i="85"/>
  <c r="AJ19" i="85" l="1"/>
  <c r="AJ26" i="85"/>
  <c r="L26" i="85" s="1"/>
  <c r="AL2" i="85"/>
  <c r="AK11" i="85"/>
  <c r="AK19" i="85" l="1"/>
  <c r="AK26" i="85"/>
  <c r="M26" i="85" s="1"/>
  <c r="AM2" i="85"/>
  <c r="AL11" i="85"/>
  <c r="AL19" i="85" l="1"/>
  <c r="AL26" i="85"/>
  <c r="N26" i="85" s="1"/>
  <c r="AM11" i="85"/>
  <c r="AN2" i="85"/>
  <c r="AN11" i="85" s="1"/>
  <c r="AN19" i="85" s="1"/>
  <c r="AM19" i="85" l="1"/>
  <c r="AM26" i="85"/>
  <c r="O26" i="85" s="1"/>
  <c r="AN26" i="85"/>
  <c r="P26" i="85" s="1"/>
  <c r="I5" i="208"/>
  <c r="I11" i="208" s="1"/>
  <c r="I17" i="208" s="1"/>
  <c r="I23" i="208" s="1"/>
  <c r="I29" i="208" s="1"/>
  <c r="I35" i="208" s="1"/>
  <c r="I41" i="208" s="1"/>
  <c r="I47" i="208" s="1"/>
  <c r="I53" i="208" s="1"/>
  <c r="I59" i="208" s="1"/>
  <c r="I65" i="208" s="1"/>
  <c r="I71" i="208" s="1"/>
  <c r="I77" i="208" s="1"/>
  <c r="I83" i="208" s="1"/>
  <c r="I89" i="208" s="1"/>
  <c r="I95" i="208" s="1"/>
  <c r="I101" i="208" s="1"/>
  <c r="I107" i="208" s="1"/>
  <c r="I113" i="208" s="1"/>
  <c r="I119" i="208" s="1"/>
  <c r="I125" i="208" s="1"/>
  <c r="I131" i="208" s="1"/>
  <c r="I137" i="208" s="1"/>
  <c r="I143" i="208" s="1"/>
  <c r="I149" i="208" s="1"/>
  <c r="I155" i="208" s="1"/>
  <c r="I161" i="208" s="1"/>
  <c r="I167" i="208" s="1"/>
  <c r="I173" i="208" s="1"/>
  <c r="I179" i="208" s="1"/>
  <c r="J3" i="207"/>
  <c r="J3" i="208" l="1"/>
  <c r="I5" i="209"/>
  <c r="I11" i="209" s="1"/>
  <c r="I17" i="209" s="1"/>
  <c r="I23" i="209" s="1"/>
  <c r="I29" i="209" s="1"/>
  <c r="I35" i="209" s="1"/>
  <c r="I41" i="209" s="1"/>
  <c r="I47" i="209" s="1"/>
  <c r="I53" i="209" s="1"/>
  <c r="I59" i="209" s="1"/>
  <c r="I65" i="209" s="1"/>
  <c r="I71" i="209" s="1"/>
  <c r="I77" i="209" s="1"/>
  <c r="I83" i="209" s="1"/>
  <c r="I89" i="209" s="1"/>
  <c r="I95" i="209" s="1"/>
  <c r="I101" i="209" s="1"/>
  <c r="I107" i="209" s="1"/>
  <c r="I113" i="209" s="1"/>
  <c r="I119" i="209" s="1"/>
  <c r="I125" i="209" s="1"/>
  <c r="I131" i="209" s="1"/>
  <c r="I137" i="209" s="1"/>
  <c r="I143" i="209" s="1"/>
  <c r="I149" i="209" s="1"/>
  <c r="I155" i="209" s="1"/>
  <c r="I161" i="209" s="1"/>
  <c r="I167" i="209" s="1"/>
  <c r="I173" i="209" s="1"/>
  <c r="I179" i="209" s="1"/>
  <c r="J3" i="209" l="1"/>
  <c r="I5" i="210"/>
  <c r="I11" i="210" l="1"/>
  <c r="I17" i="210" s="1"/>
  <c r="I23" i="210" s="1"/>
  <c r="I29" i="210" s="1"/>
  <c r="I35" i="210" s="1"/>
  <c r="I41" i="210" s="1"/>
  <c r="I47" i="210" s="1"/>
  <c r="I53" i="210" s="1"/>
  <c r="I59" i="210" s="1"/>
  <c r="I65" i="210" s="1"/>
  <c r="I71" i="210" s="1"/>
  <c r="I77" i="210" s="1"/>
  <c r="I83" i="210" s="1"/>
  <c r="I89" i="210" s="1"/>
  <c r="I95" i="210" s="1"/>
  <c r="I101" i="210" s="1"/>
  <c r="I107" i="210" s="1"/>
  <c r="I113" i="210" s="1"/>
  <c r="I119" i="210" s="1"/>
  <c r="I125" i="210" s="1"/>
  <c r="I131" i="210" s="1"/>
  <c r="I137" i="210" s="1"/>
  <c r="I143" i="210" s="1"/>
  <c r="I149" i="210" s="1"/>
  <c r="I155" i="210" s="1"/>
  <c r="I161" i="210" s="1"/>
  <c r="I167" i="210" s="1"/>
  <c r="I173" i="210" s="1"/>
  <c r="I179" i="210" s="1"/>
  <c r="J3" i="210" l="1"/>
  <c r="I5" i="212" l="1"/>
  <c r="I11" i="212" s="1"/>
  <c r="I17" i="212" s="1"/>
  <c r="I23" i="212" s="1"/>
  <c r="I29" i="212" s="1"/>
  <c r="I35" i="212" s="1"/>
  <c r="I41" i="212" s="1"/>
  <c r="I47" i="212" s="1"/>
  <c r="I53" i="212" s="1"/>
  <c r="I59" i="212" s="1"/>
  <c r="I65" i="212" s="1"/>
  <c r="I71" i="212" s="1"/>
  <c r="I77" i="212" s="1"/>
  <c r="I83" i="212" s="1"/>
  <c r="I89" i="212" s="1"/>
  <c r="I95" i="212" s="1"/>
  <c r="I101" i="212" s="1"/>
  <c r="I107" i="212" s="1"/>
  <c r="I113" i="212" s="1"/>
  <c r="I119" i="212" s="1"/>
  <c r="I125" i="212" s="1"/>
  <c r="I131" i="212" s="1"/>
  <c r="I137" i="212" s="1"/>
  <c r="I143" i="212" s="1"/>
  <c r="I149" i="212" s="1"/>
  <c r="I155" i="212" s="1"/>
  <c r="I161" i="212" s="1"/>
  <c r="I167" i="212" s="1"/>
  <c r="I173" i="212" s="1"/>
  <c r="I179" i="212" s="1"/>
  <c r="J3" i="212" l="1"/>
  <c r="I5" i="213"/>
  <c r="I11" i="213" l="1"/>
  <c r="I17" i="213" s="1"/>
  <c r="I23" i="213" s="1"/>
  <c r="I29" i="213" s="1"/>
  <c r="I35" i="213" s="1"/>
  <c r="I41" i="213" s="1"/>
  <c r="I47" i="213" s="1"/>
  <c r="I53" i="213" s="1"/>
  <c r="I59" i="213" s="1"/>
  <c r="I65" i="213" s="1"/>
  <c r="I71" i="213" s="1"/>
  <c r="I77" i="213" s="1"/>
  <c r="I83" i="213" s="1"/>
  <c r="I89" i="213" s="1"/>
  <c r="I95" i="213" s="1"/>
  <c r="I101" i="213" s="1"/>
  <c r="I107" i="213" s="1"/>
  <c r="I113" i="213" s="1"/>
  <c r="I119" i="213" s="1"/>
  <c r="I125" i="213" s="1"/>
  <c r="I131" i="213" s="1"/>
  <c r="I137" i="213" s="1"/>
  <c r="I143" i="213" s="1"/>
  <c r="I149" i="213" s="1"/>
  <c r="I155" i="213" s="1"/>
  <c r="I161" i="213" s="1"/>
  <c r="I167" i="213" s="1"/>
  <c r="I173" i="213" s="1"/>
  <c r="I179" i="213" s="1"/>
  <c r="I5" i="214" l="1"/>
  <c r="J3" i="213"/>
  <c r="I11" i="214" l="1"/>
  <c r="I17" i="214" s="1"/>
  <c r="I23" i="214" s="1"/>
  <c r="I29" i="214" s="1"/>
  <c r="I35" i="214" s="1"/>
  <c r="I41" i="214" s="1"/>
  <c r="I47" i="214" s="1"/>
  <c r="I53" i="214" s="1"/>
  <c r="I59" i="214" s="1"/>
  <c r="I65" i="214" s="1"/>
  <c r="I71" i="214" s="1"/>
  <c r="I77" i="214" s="1"/>
  <c r="I83" i="214" s="1"/>
  <c r="I89" i="214" s="1"/>
  <c r="I95" i="214" s="1"/>
  <c r="I101" i="214" s="1"/>
  <c r="I107" i="214" s="1"/>
  <c r="I113" i="214" s="1"/>
  <c r="I119" i="214" s="1"/>
  <c r="I125" i="214" s="1"/>
  <c r="I131" i="214" s="1"/>
  <c r="I137" i="214" s="1"/>
  <c r="I143" i="214" s="1"/>
  <c r="I149" i="214" s="1"/>
  <c r="I155" i="214" s="1"/>
  <c r="I161" i="214" s="1"/>
  <c r="I167" i="214" s="1"/>
  <c r="I173" i="214" s="1"/>
  <c r="I179" i="214" s="1"/>
  <c r="I5" i="215" l="1"/>
  <c r="J3" i="214"/>
  <c r="I11" i="215" l="1"/>
  <c r="I17" i="215" s="1"/>
  <c r="I23" i="215" s="1"/>
  <c r="I29" i="215" s="1"/>
  <c r="I35" i="215" s="1"/>
  <c r="I41" i="215" s="1"/>
  <c r="I47" i="215" s="1"/>
  <c r="I53" i="215" s="1"/>
  <c r="I59" i="215" s="1"/>
  <c r="I65" i="215" s="1"/>
  <c r="I71" i="215" s="1"/>
  <c r="I77" i="215" s="1"/>
  <c r="I83" i="215" s="1"/>
  <c r="I89" i="215" s="1"/>
  <c r="I95" i="215" s="1"/>
  <c r="I101" i="215" s="1"/>
  <c r="I107" i="215" s="1"/>
  <c r="I113" i="215" s="1"/>
  <c r="I119" i="215" s="1"/>
  <c r="I125" i="215" s="1"/>
  <c r="I131" i="215" s="1"/>
  <c r="I137" i="215" s="1"/>
  <c r="I143" i="215" s="1"/>
  <c r="I149" i="215" s="1"/>
  <c r="I155" i="215" s="1"/>
  <c r="I161" i="215" s="1"/>
  <c r="I167" i="215" s="1"/>
  <c r="I173" i="215" s="1"/>
  <c r="I179" i="215" s="1"/>
  <c r="I5" i="216" l="1"/>
  <c r="J3" i="215"/>
  <c r="I11" i="216" l="1"/>
  <c r="I17" i="216" s="1"/>
  <c r="I23" i="216" s="1"/>
  <c r="I29" i="216" s="1"/>
  <c r="I35" i="216" s="1"/>
  <c r="I41" i="216" s="1"/>
  <c r="I47" i="216" s="1"/>
  <c r="I53" i="216" s="1"/>
  <c r="I59" i="216" s="1"/>
  <c r="I65" i="216" s="1"/>
  <c r="I71" i="216" s="1"/>
  <c r="I77" i="216" s="1"/>
  <c r="I83" i="216" s="1"/>
  <c r="I89" i="216" s="1"/>
  <c r="I95" i="216" s="1"/>
  <c r="I101" i="216" s="1"/>
  <c r="I107" i="216" s="1"/>
  <c r="I113" i="216" s="1"/>
  <c r="I119" i="216" s="1"/>
  <c r="I125" i="216" s="1"/>
  <c r="I131" i="216" s="1"/>
  <c r="I137" i="216" s="1"/>
  <c r="I143" i="216" s="1"/>
  <c r="I149" i="216" s="1"/>
  <c r="I155" i="216" s="1"/>
  <c r="I161" i="216" s="1"/>
  <c r="I167" i="216" s="1"/>
  <c r="I173" i="216" s="1"/>
  <c r="I179" i="216" s="1"/>
  <c r="I5" i="217" l="1"/>
  <c r="J3" i="216"/>
  <c r="I11" i="217" l="1"/>
  <c r="I17" i="217" s="1"/>
  <c r="I23" i="217" s="1"/>
  <c r="I29" i="217" s="1"/>
  <c r="I35" i="217" s="1"/>
  <c r="I41" i="217" s="1"/>
  <c r="I47" i="217" s="1"/>
  <c r="I53" i="217" s="1"/>
  <c r="I59" i="217" s="1"/>
  <c r="I65" i="217" s="1"/>
  <c r="I71" i="217" s="1"/>
  <c r="I77" i="217" s="1"/>
  <c r="I83" i="217" s="1"/>
  <c r="I89" i="217" s="1"/>
  <c r="I95" i="217" s="1"/>
  <c r="I101" i="217" s="1"/>
  <c r="I107" i="217" s="1"/>
  <c r="I113" i="217" s="1"/>
  <c r="I119" i="217" s="1"/>
  <c r="I125" i="217" s="1"/>
  <c r="I131" i="217" s="1"/>
  <c r="I137" i="217" s="1"/>
  <c r="I143" i="217" s="1"/>
  <c r="I149" i="217" s="1"/>
  <c r="I155" i="217" s="1"/>
  <c r="I161" i="217" s="1"/>
  <c r="I167" i="217" s="1"/>
  <c r="I173" i="217" s="1"/>
  <c r="I179" i="217" s="1"/>
  <c r="J3" i="217" l="1"/>
  <c r="H121" i="229" l="1"/>
  <c r="H112" i="229"/>
  <c r="H113" i="229"/>
  <c r="H94" i="229"/>
  <c r="H95" i="229"/>
  <c r="H82" i="229"/>
  <c r="H83" i="229"/>
  <c r="H79" i="229"/>
  <c r="H70" i="229"/>
  <c r="H71" i="229"/>
  <c r="H58" i="229"/>
  <c r="H59" i="229"/>
  <c r="H55" i="229"/>
  <c r="H34" i="229"/>
  <c r="H35" i="229"/>
  <c r="H31" i="229"/>
  <c r="H19" i="229"/>
  <c r="H123" i="229"/>
  <c r="H114" i="229"/>
  <c r="H116" i="229"/>
  <c r="H96" i="229"/>
  <c r="H98" i="229"/>
  <c r="H84" i="229"/>
  <c r="H86" i="229"/>
  <c r="H81" i="229"/>
  <c r="H72" i="229"/>
  <c r="H74" i="229"/>
  <c r="H60" i="229"/>
  <c r="H62" i="229"/>
  <c r="H57" i="229"/>
  <c r="H36" i="229"/>
  <c r="H38" i="229"/>
  <c r="H33" i="229"/>
  <c r="H21" i="229"/>
  <c r="H118" i="229"/>
  <c r="H119" i="229"/>
  <c r="H115" i="229"/>
  <c r="H97" i="229"/>
  <c r="H85" i="229"/>
  <c r="H76" i="229"/>
  <c r="H77" i="229"/>
  <c r="H73" i="229"/>
  <c r="H61" i="229"/>
  <c r="H52" i="229"/>
  <c r="H53" i="229"/>
  <c r="H37" i="229"/>
  <c r="H28" i="229"/>
  <c r="H29" i="229"/>
  <c r="H16" i="229"/>
  <c r="H17" i="229"/>
  <c r="H120" i="229"/>
  <c r="H122" i="229"/>
  <c r="H117" i="229"/>
  <c r="H99" i="229"/>
  <c r="H87" i="229"/>
  <c r="H78" i="229"/>
  <c r="H80" i="229"/>
  <c r="H75" i="229"/>
  <c r="H63" i="229"/>
  <c r="H54" i="229"/>
  <c r="H56" i="229"/>
  <c r="H39" i="229"/>
  <c r="H30" i="229"/>
  <c r="H32" i="229"/>
  <c r="H18" i="229"/>
  <c r="H20" i="229"/>
  <c r="H8" i="229"/>
  <c r="H4" i="229"/>
  <c r="H7" i="229"/>
  <c r="H5" i="229"/>
  <c r="H6" i="229"/>
  <c r="H9" i="229"/>
  <c r="H101" i="229"/>
  <c r="H105" i="229"/>
  <c r="H100" i="229"/>
  <c r="H103" i="229"/>
  <c r="H104" i="229"/>
  <c r="H102" i="229"/>
  <c r="K51" i="138"/>
  <c r="J69" i="138"/>
  <c r="L69" i="138" s="1"/>
  <c r="J21" i="206"/>
  <c r="L21" i="206" s="1"/>
  <c r="G5" i="206"/>
  <c r="C5" i="206" s="1"/>
  <c r="J63" i="138"/>
  <c r="L63" i="138" s="1"/>
  <c r="K123" i="206"/>
  <c r="J147" i="206"/>
  <c r="L147" i="206" s="1"/>
  <c r="K171" i="138"/>
  <c r="G7" i="207"/>
  <c r="C7" i="207" s="1"/>
  <c r="J15" i="207"/>
  <c r="L15" i="207" s="1"/>
  <c r="K51" i="207"/>
  <c r="K99" i="207"/>
  <c r="K147" i="207"/>
  <c r="J159" i="207"/>
  <c r="L159" i="207" s="1"/>
  <c r="K177" i="207"/>
  <c r="J21" i="208"/>
  <c r="L21" i="208" s="1"/>
  <c r="J57" i="208"/>
  <c r="L57" i="208" s="1"/>
  <c r="J105" i="208"/>
  <c r="L105" i="208" s="1"/>
  <c r="J165" i="208"/>
  <c r="L165" i="208" s="1"/>
  <c r="J177" i="208"/>
  <c r="L177" i="208" s="1"/>
  <c r="G6" i="209"/>
  <c r="C6" i="209" s="1"/>
  <c r="J33" i="209"/>
  <c r="L33" i="209" s="1"/>
  <c r="K57" i="209"/>
  <c r="J129" i="209"/>
  <c r="L129" i="209" s="1"/>
  <c r="K177" i="209"/>
  <c r="G7" i="210"/>
  <c r="C7" i="210" s="1"/>
  <c r="J21" i="210"/>
  <c r="L21" i="210" s="1"/>
  <c r="K69" i="210"/>
  <c r="K93" i="210"/>
  <c r="K9" i="212"/>
  <c r="J45" i="212"/>
  <c r="L45" i="212" s="1"/>
  <c r="J93" i="212"/>
  <c r="L93" i="212" s="1"/>
  <c r="J147" i="212"/>
  <c r="L147" i="212" s="1"/>
  <c r="G7" i="138"/>
  <c r="C7" i="138" s="1"/>
  <c r="J93" i="138"/>
  <c r="L93" i="138" s="1"/>
  <c r="J105" i="138"/>
  <c r="L105" i="138" s="1"/>
  <c r="K63" i="206"/>
  <c r="J27" i="206"/>
  <c r="L27" i="206" s="1"/>
  <c r="J111" i="138"/>
  <c r="L111" i="138" s="1"/>
  <c r="K135" i="206"/>
  <c r="K159" i="206"/>
  <c r="J183" i="206"/>
  <c r="L183" i="206" s="1"/>
  <c r="J39" i="207"/>
  <c r="L39" i="207" s="1"/>
  <c r="K105" i="207"/>
  <c r="K135" i="207"/>
  <c r="K183" i="207"/>
  <c r="K51" i="208"/>
  <c r="K135" i="208"/>
  <c r="K171" i="208"/>
  <c r="J39" i="209"/>
  <c r="L39" i="209" s="1"/>
  <c r="J63" i="209"/>
  <c r="L63" i="209" s="1"/>
  <c r="J111" i="209"/>
  <c r="L111" i="209" s="1"/>
  <c r="G8" i="210"/>
  <c r="C8" i="210" s="1"/>
  <c r="K153" i="210"/>
  <c r="J21" i="212"/>
  <c r="L21" i="212" s="1"/>
  <c r="J69" i="212"/>
  <c r="L69" i="212" s="1"/>
  <c r="J117" i="212"/>
  <c r="L117" i="212" s="1"/>
  <c r="J165" i="212"/>
  <c r="L165" i="212" s="1"/>
  <c r="J57" i="138"/>
  <c r="L57" i="138" s="1"/>
  <c r="K75" i="138"/>
  <c r="K33" i="138"/>
  <c r="J9" i="206"/>
  <c r="L9" i="206" s="1"/>
  <c r="J75" i="206"/>
  <c r="L75" i="206" s="1"/>
  <c r="K123" i="138"/>
  <c r="K147" i="206"/>
  <c r="J171" i="138"/>
  <c r="L171" i="138" s="1"/>
  <c r="G8" i="207"/>
  <c r="C8" i="207" s="1"/>
  <c r="J21" i="207"/>
  <c r="L21" i="207" s="1"/>
  <c r="J33" i="207"/>
  <c r="L33" i="207" s="1"/>
  <c r="K69" i="207"/>
  <c r="J81" i="207"/>
  <c r="L81" i="207" s="1"/>
  <c r="K117" i="207"/>
  <c r="J177" i="207"/>
  <c r="L177" i="207" s="1"/>
  <c r="G7" i="208"/>
  <c r="C7" i="208" s="1"/>
  <c r="J33" i="208"/>
  <c r="L33" i="208" s="1"/>
  <c r="G1" i="209"/>
  <c r="C1" i="209" s="1"/>
  <c r="C17" i="85" s="1"/>
  <c r="J105" i="209"/>
  <c r="L105" i="209" s="1"/>
  <c r="K153" i="209"/>
  <c r="J183" i="209"/>
  <c r="L183" i="209" s="1"/>
  <c r="J117" i="210"/>
  <c r="L117" i="210" s="1"/>
  <c r="J165" i="210"/>
  <c r="L165" i="210" s="1"/>
  <c r="G8" i="212"/>
  <c r="C8" i="212" s="1"/>
  <c r="K51" i="212"/>
  <c r="K105" i="212"/>
  <c r="K153" i="212"/>
  <c r="H5" i="206"/>
  <c r="K69" i="138"/>
  <c r="J105" i="206"/>
  <c r="L105" i="206" s="1"/>
  <c r="K45" i="138"/>
  <c r="J15" i="138"/>
  <c r="L15" i="138" s="1"/>
  <c r="J87" i="206"/>
  <c r="L87" i="206" s="1"/>
  <c r="K129" i="138"/>
  <c r="K153" i="206"/>
  <c r="K177" i="206"/>
  <c r="H5" i="207"/>
  <c r="K21" i="207"/>
  <c r="H5" i="208"/>
  <c r="K27" i="208"/>
  <c r="K99" i="208"/>
  <c r="K159" i="208"/>
  <c r="J15" i="209"/>
  <c r="L15" i="209" s="1"/>
  <c r="K39" i="209"/>
  <c r="J87" i="209"/>
  <c r="L87" i="209" s="1"/>
  <c r="G9" i="210"/>
  <c r="C9" i="210" s="1"/>
  <c r="K27" i="210"/>
  <c r="K51" i="210"/>
  <c r="K99" i="210"/>
  <c r="J123" i="210"/>
  <c r="L123" i="210" s="1"/>
  <c r="J147" i="210"/>
  <c r="L147" i="210" s="1"/>
  <c r="J15" i="212"/>
  <c r="L15" i="212" s="1"/>
  <c r="K63" i="212"/>
  <c r="K111" i="212"/>
  <c r="J159" i="212"/>
  <c r="L159" i="212" s="1"/>
  <c r="K27" i="206"/>
  <c r="K21" i="206"/>
  <c r="J15" i="206"/>
  <c r="L15" i="206" s="1"/>
  <c r="K87" i="206"/>
  <c r="J51" i="206"/>
  <c r="L51" i="206" s="1"/>
  <c r="J117" i="138"/>
  <c r="L117" i="138" s="1"/>
  <c r="J141" i="206"/>
  <c r="L141" i="206" s="1"/>
  <c r="J165" i="206"/>
  <c r="L165" i="206" s="1"/>
  <c r="K15" i="207"/>
  <c r="J63" i="207"/>
  <c r="L63" i="207" s="1"/>
  <c r="K75" i="207"/>
  <c r="K111" i="207"/>
  <c r="K141" i="207"/>
  <c r="K159" i="207"/>
  <c r="K171" i="207"/>
  <c r="K21" i="208"/>
  <c r="K57" i="208"/>
  <c r="K177" i="208"/>
  <c r="K9" i="209"/>
  <c r="K51" i="209"/>
  <c r="J147" i="209"/>
  <c r="L147" i="209" s="1"/>
  <c r="J63" i="210"/>
  <c r="L63" i="210" s="1"/>
  <c r="K135" i="210"/>
  <c r="K159" i="210"/>
  <c r="G1" i="212"/>
  <c r="C1" i="212" s="1"/>
  <c r="C20" i="85" s="1"/>
  <c r="J33" i="212"/>
  <c r="L33" i="212" s="1"/>
  <c r="K81" i="212"/>
  <c r="K135" i="212"/>
  <c r="K183" i="212"/>
  <c r="J63" i="206"/>
  <c r="L63" i="206" s="1"/>
  <c r="K93" i="206"/>
  <c r="K33" i="206"/>
  <c r="K9" i="206"/>
  <c r="J75" i="138"/>
  <c r="L75" i="138" s="1"/>
  <c r="J129" i="138"/>
  <c r="L129" i="138" s="1"/>
  <c r="J153" i="206"/>
  <c r="L153" i="206" s="1"/>
  <c r="J177" i="206"/>
  <c r="L177" i="206" s="1"/>
  <c r="J51" i="207"/>
  <c r="L51" i="207" s="1"/>
  <c r="J99" i="207"/>
  <c r="L99" i="207" s="1"/>
  <c r="J117" i="207"/>
  <c r="L117" i="207" s="1"/>
  <c r="J147" i="207"/>
  <c r="L147" i="207" s="1"/>
  <c r="J165" i="207"/>
  <c r="L165" i="207" s="1"/>
  <c r="K15" i="208"/>
  <c r="J27" i="208"/>
  <c r="L27" i="208" s="1"/>
  <c r="K39" i="208"/>
  <c r="J63" i="208"/>
  <c r="L63" i="208" s="1"/>
  <c r="G9" i="209"/>
  <c r="C9" i="209" s="1"/>
  <c r="K81" i="209"/>
  <c r="J153" i="209"/>
  <c r="L153" i="209" s="1"/>
  <c r="K183" i="209"/>
  <c r="G6" i="210"/>
  <c r="C6" i="210" s="1"/>
  <c r="K123" i="210"/>
  <c r="K147" i="210"/>
  <c r="K171" i="210"/>
  <c r="J9" i="212"/>
  <c r="L9" i="212" s="1"/>
  <c r="K57" i="212"/>
  <c r="J105" i="212"/>
  <c r="L105" i="212" s="1"/>
  <c r="J153" i="212"/>
  <c r="L153" i="212" s="1"/>
  <c r="J45" i="206"/>
  <c r="L45" i="206" s="1"/>
  <c r="J39" i="138"/>
  <c r="L39" i="138" s="1"/>
  <c r="K15" i="206"/>
  <c r="K105" i="206"/>
  <c r="K57" i="206"/>
  <c r="K117" i="138"/>
  <c r="K141" i="206"/>
  <c r="J165" i="138"/>
  <c r="L165" i="138" s="1"/>
  <c r="K33" i="207"/>
  <c r="J45" i="207"/>
  <c r="L45" i="207" s="1"/>
  <c r="K81" i="207"/>
  <c r="K93" i="207"/>
  <c r="G8" i="208"/>
  <c r="C8" i="208" s="1"/>
  <c r="J81" i="208"/>
  <c r="L81" i="208" s="1"/>
  <c r="J129" i="208"/>
  <c r="L129" i="208" s="1"/>
  <c r="J9" i="209"/>
  <c r="L9" i="209" s="1"/>
  <c r="J27" i="209"/>
  <c r="L27" i="209" s="1"/>
  <c r="J51" i="209"/>
  <c r="L51" i="209" s="1"/>
  <c r="K75" i="209"/>
  <c r="K99" i="209"/>
  <c r="K123" i="209"/>
  <c r="K147" i="209"/>
  <c r="K171" i="209"/>
  <c r="K15" i="210"/>
  <c r="K39" i="210"/>
  <c r="J135" i="210"/>
  <c r="L135" i="210" s="1"/>
  <c r="J159" i="210"/>
  <c r="L159" i="210" s="1"/>
  <c r="K183" i="210"/>
  <c r="H5" i="212"/>
  <c r="K39" i="212"/>
  <c r="K87" i="212"/>
  <c r="K141" i="212"/>
  <c r="K57" i="138"/>
  <c r="K75" i="206"/>
  <c r="J27" i="138"/>
  <c r="L27" i="138" s="1"/>
  <c r="G9" i="206"/>
  <c r="C9" i="206" s="1"/>
  <c r="K69" i="206"/>
  <c r="J123" i="138"/>
  <c r="L123" i="138" s="1"/>
  <c r="K147" i="138"/>
  <c r="K171" i="206"/>
  <c r="G6" i="207"/>
  <c r="C6" i="207" s="1"/>
  <c r="J129" i="207"/>
  <c r="L129" i="207" s="1"/>
  <c r="G6" i="208"/>
  <c r="C6" i="208" s="1"/>
  <c r="K117" i="208"/>
  <c r="K141" i="208"/>
  <c r="H5" i="209"/>
  <c r="K33" i="209"/>
  <c r="J57" i="209"/>
  <c r="L57" i="209" s="1"/>
  <c r="J81" i="209"/>
  <c r="L81" i="209" s="1"/>
  <c r="K105" i="209"/>
  <c r="K129" i="209"/>
  <c r="J177" i="209"/>
  <c r="L177" i="209" s="1"/>
  <c r="K9" i="210"/>
  <c r="J45" i="210"/>
  <c r="L45" i="210" s="1"/>
  <c r="J69" i="210"/>
  <c r="L69" i="210" s="1"/>
  <c r="J93" i="210"/>
  <c r="L93" i="210" s="1"/>
  <c r="K117" i="210"/>
  <c r="K141" i="210"/>
  <c r="G9" i="212"/>
  <c r="C9" i="212" s="1"/>
  <c r="J51" i="212"/>
  <c r="L51" i="212" s="1"/>
  <c r="K99" i="212"/>
  <c r="K147" i="212"/>
  <c r="G1" i="138"/>
  <c r="J99" i="138"/>
  <c r="L99" i="138" s="1"/>
  <c r="K99" i="138"/>
  <c r="K81" i="138"/>
  <c r="K27" i="138"/>
  <c r="J111" i="206"/>
  <c r="L111" i="206" s="1"/>
  <c r="K135" i="138"/>
  <c r="K159" i="138"/>
  <c r="J183" i="138"/>
  <c r="L183" i="138" s="1"/>
  <c r="G5" i="207"/>
  <c r="C5" i="207" s="1"/>
  <c r="K27" i="207"/>
  <c r="J75" i="207"/>
  <c r="L75" i="207" s="1"/>
  <c r="J87" i="207"/>
  <c r="L87" i="207" s="1"/>
  <c r="J135" i="207"/>
  <c r="L135" i="207" s="1"/>
  <c r="J159" i="208"/>
  <c r="L159" i="208" s="1"/>
  <c r="J45" i="209"/>
  <c r="L45" i="209" s="1"/>
  <c r="K69" i="209"/>
  <c r="K117" i="209"/>
  <c r="J165" i="209"/>
  <c r="L165" i="209" s="1"/>
  <c r="J9" i="210"/>
  <c r="L9" i="210" s="1"/>
  <c r="K33" i="210"/>
  <c r="J57" i="210"/>
  <c r="L57" i="210" s="1"/>
  <c r="J81" i="210"/>
  <c r="L81" i="210" s="1"/>
  <c r="J105" i="210"/>
  <c r="L105" i="210" s="1"/>
  <c r="K129" i="210"/>
  <c r="J153" i="210"/>
  <c r="L153" i="210" s="1"/>
  <c r="K21" i="212"/>
  <c r="K69" i="212"/>
  <c r="K123" i="212"/>
  <c r="K171" i="212"/>
  <c r="K51" i="206"/>
  <c r="J45" i="138"/>
  <c r="L45" i="138" s="1"/>
  <c r="J9" i="138"/>
  <c r="L9" i="138" s="1"/>
  <c r="K105" i="138"/>
  <c r="K63" i="138"/>
  <c r="J123" i="206"/>
  <c r="L123" i="206" s="1"/>
  <c r="J147" i="138"/>
  <c r="L147" i="138" s="1"/>
  <c r="J171" i="206"/>
  <c r="L171" i="206" s="1"/>
  <c r="G1" i="207"/>
  <c r="C1" i="207" s="1"/>
  <c r="C15" i="85" s="1"/>
  <c r="K63" i="207"/>
  <c r="K129" i="207"/>
  <c r="J141" i="207"/>
  <c r="L141" i="207" s="1"/>
  <c r="K33" i="208"/>
  <c r="J45" i="208"/>
  <c r="L45" i="208" s="1"/>
  <c r="J69" i="208"/>
  <c r="L69" i="208" s="1"/>
  <c r="K93" i="208"/>
  <c r="J123" i="209"/>
  <c r="L123" i="209" s="1"/>
  <c r="J171" i="209"/>
  <c r="L171" i="209" s="1"/>
  <c r="K21" i="210"/>
  <c r="K45" i="210"/>
  <c r="J141" i="210"/>
  <c r="L141" i="210" s="1"/>
  <c r="K165" i="210"/>
  <c r="G7" i="212"/>
  <c r="C7" i="212" s="1"/>
  <c r="K45" i="212"/>
  <c r="K93" i="212"/>
  <c r="J141" i="212"/>
  <c r="L141" i="212" s="1"/>
  <c r="H5" i="138"/>
  <c r="G8" i="138"/>
  <c r="C8" i="138" s="1"/>
  <c r="G7" i="206"/>
  <c r="C7" i="206" s="1"/>
  <c r="J81" i="138"/>
  <c r="L81" i="138" s="1"/>
  <c r="J33" i="138"/>
  <c r="L33" i="138" s="1"/>
  <c r="K111" i="206"/>
  <c r="J135" i="138"/>
  <c r="L135" i="138" s="1"/>
  <c r="J159" i="206"/>
  <c r="L159" i="206" s="1"/>
  <c r="K183" i="138"/>
  <c r="J9" i="207"/>
  <c r="L9" i="207" s="1"/>
  <c r="K45" i="207"/>
  <c r="J93" i="207"/>
  <c r="L93" i="207" s="1"/>
  <c r="J105" i="207"/>
  <c r="L105" i="207" s="1"/>
  <c r="K123" i="207"/>
  <c r="G5" i="208"/>
  <c r="C5" i="208" s="1"/>
  <c r="J15" i="208"/>
  <c r="L15" i="208" s="1"/>
  <c r="J51" i="208"/>
  <c r="L51" i="208" s="1"/>
  <c r="J75" i="208"/>
  <c r="L75" i="208" s="1"/>
  <c r="K87" i="208"/>
  <c r="K123" i="208"/>
  <c r="J135" i="208"/>
  <c r="L135" i="208" s="1"/>
  <c r="J147" i="208"/>
  <c r="L147" i="208" s="1"/>
  <c r="J171" i="208"/>
  <c r="L171" i="208" s="1"/>
  <c r="G5" i="209"/>
  <c r="C5" i="209" s="1"/>
  <c r="J69" i="209"/>
  <c r="L69" i="209" s="1"/>
  <c r="J93" i="209"/>
  <c r="L93" i="209" s="1"/>
  <c r="J117" i="209"/>
  <c r="L117" i="209" s="1"/>
  <c r="K141" i="209"/>
  <c r="H5" i="210"/>
  <c r="K81" i="210"/>
  <c r="J177" i="210"/>
  <c r="L177" i="210" s="1"/>
  <c r="J27" i="212"/>
  <c r="L27" i="212" s="1"/>
  <c r="J75" i="212"/>
  <c r="L75" i="212" s="1"/>
  <c r="K129" i="212"/>
  <c r="J177" i="212"/>
  <c r="L177" i="212" s="1"/>
  <c r="K39" i="206"/>
  <c r="J39" i="206"/>
  <c r="L39" i="206" s="1"/>
  <c r="G5" i="138"/>
  <c r="C5" i="138" s="1"/>
  <c r="J93" i="206"/>
  <c r="L93" i="206" s="1"/>
  <c r="J51" i="138"/>
  <c r="L51" i="138" s="1"/>
  <c r="J117" i="206"/>
  <c r="L117" i="206" s="1"/>
  <c r="J141" i="138"/>
  <c r="L141" i="138" s="1"/>
  <c r="K165" i="138"/>
  <c r="J27" i="207"/>
  <c r="L27" i="207" s="1"/>
  <c r="J111" i="207"/>
  <c r="L111" i="207" s="1"/>
  <c r="G9" i="208"/>
  <c r="C9" i="208" s="1"/>
  <c r="K45" i="208"/>
  <c r="K69" i="208"/>
  <c r="K105" i="208"/>
  <c r="J141" i="208"/>
  <c r="L141" i="208" s="1"/>
  <c r="K153" i="208"/>
  <c r="G7" i="209"/>
  <c r="C7" i="209" s="1"/>
  <c r="K27" i="209"/>
  <c r="J75" i="209"/>
  <c r="L75" i="209" s="1"/>
  <c r="J99" i="209"/>
  <c r="L99" i="209" s="1"/>
  <c r="J15" i="210"/>
  <c r="L15" i="210" s="1"/>
  <c r="J39" i="210"/>
  <c r="L39" i="210" s="1"/>
  <c r="K63" i="210"/>
  <c r="J87" i="210"/>
  <c r="L87" i="210" s="1"/>
  <c r="J111" i="210"/>
  <c r="L111" i="210" s="1"/>
  <c r="G5" i="212"/>
  <c r="C5" i="212" s="1"/>
  <c r="J39" i="212"/>
  <c r="L39" i="212" s="1"/>
  <c r="J87" i="212"/>
  <c r="L87" i="212" s="1"/>
  <c r="J135" i="212"/>
  <c r="L135" i="212" s="1"/>
  <c r="J183" i="212"/>
  <c r="L183" i="212" s="1"/>
  <c r="J99" i="212"/>
  <c r="L99" i="212" s="1"/>
  <c r="J69" i="206"/>
  <c r="L69" i="206" s="1"/>
  <c r="K93" i="138"/>
  <c r="K45" i="206"/>
  <c r="G9" i="138"/>
  <c r="C9" i="138" s="1"/>
  <c r="J87" i="138"/>
  <c r="L87" i="138" s="1"/>
  <c r="J129" i="206"/>
  <c r="L129" i="206" s="1"/>
  <c r="J153" i="138"/>
  <c r="L153" i="138" s="1"/>
  <c r="J177" i="138"/>
  <c r="L177" i="138" s="1"/>
  <c r="K39" i="207"/>
  <c r="K87" i="207"/>
  <c r="J183" i="207"/>
  <c r="L183" i="207" s="1"/>
  <c r="J9" i="208"/>
  <c r="L9" i="208" s="1"/>
  <c r="J99" i="208"/>
  <c r="L99" i="208" s="1"/>
  <c r="J111" i="208"/>
  <c r="L111" i="208" s="1"/>
  <c r="J183" i="208"/>
  <c r="L183" i="208" s="1"/>
  <c r="K87" i="209"/>
  <c r="K135" i="209"/>
  <c r="K159" i="209"/>
  <c r="G5" i="210"/>
  <c r="C5" i="210" s="1"/>
  <c r="J27" i="210"/>
  <c r="L27" i="210" s="1"/>
  <c r="J51" i="210"/>
  <c r="L51" i="210" s="1"/>
  <c r="J75" i="210"/>
  <c r="L75" i="210" s="1"/>
  <c r="J99" i="210"/>
  <c r="L99" i="210" s="1"/>
  <c r="J171" i="210"/>
  <c r="L171" i="210" s="1"/>
  <c r="G6" i="212"/>
  <c r="C6" i="212" s="1"/>
  <c r="J57" i="212"/>
  <c r="L57" i="212" s="1"/>
  <c r="J111" i="212"/>
  <c r="L111" i="212" s="1"/>
  <c r="K159" i="212"/>
  <c r="J21" i="138"/>
  <c r="L21" i="138" s="1"/>
  <c r="K15" i="138"/>
  <c r="G8" i="206"/>
  <c r="C8" i="206" s="1"/>
  <c r="K81" i="206"/>
  <c r="K39" i="138"/>
  <c r="K117" i="206"/>
  <c r="K141" i="138"/>
  <c r="K165" i="206"/>
  <c r="J123" i="207"/>
  <c r="L123" i="207" s="1"/>
  <c r="K9" i="208"/>
  <c r="K81" i="208"/>
  <c r="J93" i="208"/>
  <c r="L93" i="208" s="1"/>
  <c r="J117" i="208"/>
  <c r="L117" i="208" s="1"/>
  <c r="K129" i="208"/>
  <c r="J153" i="208"/>
  <c r="L153" i="208" s="1"/>
  <c r="K165" i="208"/>
  <c r="K21" i="209"/>
  <c r="J141" i="209"/>
  <c r="L141" i="209" s="1"/>
  <c r="K87" i="210"/>
  <c r="K111" i="210"/>
  <c r="J183" i="210"/>
  <c r="L183" i="210" s="1"/>
  <c r="K33" i="212"/>
  <c r="J81" i="212"/>
  <c r="L81" i="212" s="1"/>
  <c r="J129" i="212"/>
  <c r="L129" i="212" s="1"/>
  <c r="K177" i="212"/>
  <c r="G1" i="206"/>
  <c r="C1" i="206" s="1"/>
  <c r="C14" i="85" s="1"/>
  <c r="K87" i="138"/>
  <c r="K99" i="206"/>
  <c r="J57" i="206"/>
  <c r="L57" i="206" s="1"/>
  <c r="K21" i="138"/>
  <c r="J99" i="206"/>
  <c r="L99" i="206" s="1"/>
  <c r="K129" i="206"/>
  <c r="K153" i="138"/>
  <c r="K177" i="138"/>
  <c r="G9" i="207"/>
  <c r="C9" i="207" s="1"/>
  <c r="K57" i="207"/>
  <c r="J69" i="207"/>
  <c r="L69" i="207" s="1"/>
  <c r="J153" i="207"/>
  <c r="L153" i="207" s="1"/>
  <c r="K165" i="207"/>
  <c r="G1" i="208"/>
  <c r="C1" i="208" s="1"/>
  <c r="C16" i="85" s="1"/>
  <c r="J39" i="208"/>
  <c r="L39" i="208" s="1"/>
  <c r="K63" i="208"/>
  <c r="K75" i="208"/>
  <c r="J87" i="208"/>
  <c r="L87" i="208" s="1"/>
  <c r="J123" i="208"/>
  <c r="L123" i="208" s="1"/>
  <c r="K147" i="208"/>
  <c r="K15" i="209"/>
  <c r="K63" i="209"/>
  <c r="K111" i="209"/>
  <c r="J135" i="209"/>
  <c r="L135" i="209" s="1"/>
  <c r="J159" i="209"/>
  <c r="L159" i="209" s="1"/>
  <c r="K75" i="210"/>
  <c r="K15" i="212"/>
  <c r="J63" i="212"/>
  <c r="L63" i="212" s="1"/>
  <c r="K117" i="212"/>
  <c r="K165" i="212"/>
  <c r="K9" i="138"/>
  <c r="G6" i="138"/>
  <c r="C6" i="138" s="1"/>
  <c r="G6" i="206"/>
  <c r="C6" i="206" s="1"/>
  <c r="J81" i="206"/>
  <c r="L81" i="206" s="1"/>
  <c r="J33" i="206"/>
  <c r="L33" i="206" s="1"/>
  <c r="K111" i="138"/>
  <c r="J135" i="206"/>
  <c r="L135" i="206" s="1"/>
  <c r="J159" i="138"/>
  <c r="L159" i="138" s="1"/>
  <c r="K183" i="206"/>
  <c r="K9" i="207"/>
  <c r="J57" i="207"/>
  <c r="L57" i="207" s="1"/>
  <c r="K153" i="207"/>
  <c r="J171" i="207"/>
  <c r="L171" i="207" s="1"/>
  <c r="K111" i="208"/>
  <c r="K183" i="208"/>
  <c r="G8" i="209"/>
  <c r="C8" i="209" s="1"/>
  <c r="J21" i="209"/>
  <c r="L21" i="209" s="1"/>
  <c r="K45" i="209"/>
  <c r="K93" i="209"/>
  <c r="K165" i="209"/>
  <c r="G1" i="210"/>
  <c r="C1" i="210" s="1"/>
  <c r="J33" i="210"/>
  <c r="L33" i="210" s="1"/>
  <c r="K57" i="210"/>
  <c r="K105" i="210"/>
  <c r="J129" i="210"/>
  <c r="L129" i="210" s="1"/>
  <c r="K177" i="210"/>
  <c r="K27" i="212"/>
  <c r="K75" i="212"/>
  <c r="J123" i="212"/>
  <c r="L123" i="212" s="1"/>
  <c r="J171" i="212"/>
  <c r="L171" i="212" s="1"/>
  <c r="H5" i="213"/>
  <c r="K27" i="213"/>
  <c r="J75" i="213"/>
  <c r="L75" i="213" s="1"/>
  <c r="J147" i="213"/>
  <c r="L147" i="213" s="1"/>
  <c r="J171" i="213"/>
  <c r="L171" i="213" s="1"/>
  <c r="J9" i="214"/>
  <c r="L9" i="214" s="1"/>
  <c r="K21" i="214"/>
  <c r="K69" i="214"/>
  <c r="J93" i="214"/>
  <c r="L93" i="214" s="1"/>
  <c r="K45" i="215"/>
  <c r="K117" i="215"/>
  <c r="K183" i="215"/>
  <c r="J51" i="216"/>
  <c r="L51" i="216" s="1"/>
  <c r="K123" i="216"/>
  <c r="K57" i="217"/>
  <c r="K141" i="217"/>
  <c r="G5" i="213"/>
  <c r="C5" i="213" s="1"/>
  <c r="J27" i="213"/>
  <c r="L27" i="213" s="1"/>
  <c r="J99" i="213"/>
  <c r="L99" i="213" s="1"/>
  <c r="K171" i="213"/>
  <c r="J51" i="214"/>
  <c r="L51" i="214" s="1"/>
  <c r="J75" i="214"/>
  <c r="L75" i="214" s="1"/>
  <c r="J171" i="214"/>
  <c r="L171" i="214" s="1"/>
  <c r="J9" i="215"/>
  <c r="L9" i="215" s="1"/>
  <c r="K69" i="215"/>
  <c r="K93" i="215"/>
  <c r="H5" i="216"/>
  <c r="J171" i="215"/>
  <c r="L171" i="215" s="1"/>
  <c r="K39" i="216"/>
  <c r="J57" i="216"/>
  <c r="L57" i="216" s="1"/>
  <c r="K69" i="216"/>
  <c r="K87" i="216"/>
  <c r="J105" i="216"/>
  <c r="L105" i="216" s="1"/>
  <c r="G1" i="217"/>
  <c r="C1" i="217" s="1"/>
  <c r="J123" i="216"/>
  <c r="L123" i="216" s="1"/>
  <c r="K135" i="216"/>
  <c r="J69" i="217"/>
  <c r="L69" i="217" s="1"/>
  <c r="K183" i="216"/>
  <c r="K117" i="217"/>
  <c r="J9" i="213"/>
  <c r="L9" i="213" s="1"/>
  <c r="J51" i="213"/>
  <c r="L51" i="213" s="1"/>
  <c r="K123" i="213"/>
  <c r="K147" i="213"/>
  <c r="G6" i="214"/>
  <c r="C6" i="214" s="1"/>
  <c r="K45" i="214"/>
  <c r="K93" i="214"/>
  <c r="J117" i="214"/>
  <c r="L117" i="214" s="1"/>
  <c r="K141" i="214"/>
  <c r="K165" i="214"/>
  <c r="H5" i="215"/>
  <c r="K21" i="215"/>
  <c r="K141" i="215"/>
  <c r="K159" i="215"/>
  <c r="K21" i="216"/>
  <c r="J69" i="216"/>
  <c r="L69" i="216" s="1"/>
  <c r="K111" i="216"/>
  <c r="K33" i="217"/>
  <c r="K147" i="216"/>
  <c r="K81" i="217"/>
  <c r="J117" i="217"/>
  <c r="L117" i="217" s="1"/>
  <c r="J129" i="217"/>
  <c r="L129" i="217" s="1"/>
  <c r="K51" i="213"/>
  <c r="K75" i="213"/>
  <c r="K99" i="213"/>
  <c r="J123" i="213"/>
  <c r="L123" i="213" s="1"/>
  <c r="G8" i="214"/>
  <c r="C8" i="214" s="1"/>
  <c r="J45" i="214"/>
  <c r="L45" i="214" s="1"/>
  <c r="J69" i="214"/>
  <c r="L69" i="214" s="1"/>
  <c r="J165" i="214"/>
  <c r="L165" i="214" s="1"/>
  <c r="J21" i="215"/>
  <c r="L21" i="215" s="1"/>
  <c r="J45" i="215"/>
  <c r="L45" i="215" s="1"/>
  <c r="J69" i="215"/>
  <c r="L69" i="215" s="1"/>
  <c r="J93" i="215"/>
  <c r="L93" i="215" s="1"/>
  <c r="J117" i="215"/>
  <c r="L117" i="215" s="1"/>
  <c r="J141" i="215"/>
  <c r="L141" i="215" s="1"/>
  <c r="K171" i="215"/>
  <c r="J21" i="217"/>
  <c r="L21" i="217" s="1"/>
  <c r="J33" i="217"/>
  <c r="L33" i="217" s="1"/>
  <c r="K93" i="217"/>
  <c r="K21" i="213"/>
  <c r="K93" i="213"/>
  <c r="J141" i="213"/>
  <c r="L141" i="213" s="1"/>
  <c r="J15" i="214"/>
  <c r="L15" i="214" s="1"/>
  <c r="K39" i="214"/>
  <c r="J87" i="214"/>
  <c r="L87" i="214" s="1"/>
  <c r="J159" i="214"/>
  <c r="L159" i="214" s="1"/>
  <c r="K183" i="214"/>
  <c r="J15" i="215"/>
  <c r="L15" i="215" s="1"/>
  <c r="J39" i="215"/>
  <c r="L39" i="215" s="1"/>
  <c r="J111" i="215"/>
  <c r="L111" i="215" s="1"/>
  <c r="J9" i="216"/>
  <c r="L9" i="216" s="1"/>
  <c r="J15" i="216"/>
  <c r="L15" i="216" s="1"/>
  <c r="J183" i="215"/>
  <c r="L183" i="215" s="1"/>
  <c r="G6" i="217"/>
  <c r="C6" i="217" s="1"/>
  <c r="K129" i="216"/>
  <c r="J39" i="217"/>
  <c r="L39" i="217" s="1"/>
  <c r="K51" i="217"/>
  <c r="J165" i="216"/>
  <c r="L165" i="216" s="1"/>
  <c r="J177" i="216"/>
  <c r="L177" i="216" s="1"/>
  <c r="J165" i="217"/>
  <c r="L165" i="217" s="1"/>
  <c r="K45" i="213"/>
  <c r="J69" i="213"/>
  <c r="L69" i="213" s="1"/>
  <c r="K117" i="213"/>
  <c r="K141" i="213"/>
  <c r="K165" i="213"/>
  <c r="J21" i="214"/>
  <c r="L21" i="214" s="1"/>
  <c r="K117" i="214"/>
  <c r="J141" i="214"/>
  <c r="L141" i="214" s="1"/>
  <c r="K15" i="215"/>
  <c r="K39" i="215"/>
  <c r="K111" i="215"/>
  <c r="K135" i="215"/>
  <c r="G5" i="216"/>
  <c r="C5" i="216" s="1"/>
  <c r="J33" i="216"/>
  <c r="L33" i="216" s="1"/>
  <c r="J99" i="216"/>
  <c r="L99" i="216" s="1"/>
  <c r="J129" i="216"/>
  <c r="L129" i="216" s="1"/>
  <c r="J153" i="216"/>
  <c r="L153" i="216" s="1"/>
  <c r="K111" i="217"/>
  <c r="K171" i="217"/>
  <c r="G8" i="213"/>
  <c r="C8" i="213" s="1"/>
  <c r="J21" i="213"/>
  <c r="L21" i="213" s="1"/>
  <c r="J45" i="213"/>
  <c r="L45" i="213" s="1"/>
  <c r="J117" i="213"/>
  <c r="L117" i="213" s="1"/>
  <c r="K63" i="214"/>
  <c r="K87" i="214"/>
  <c r="J111" i="214"/>
  <c r="L111" i="214" s="1"/>
  <c r="J135" i="214"/>
  <c r="L135" i="214" s="1"/>
  <c r="K63" i="215"/>
  <c r="J87" i="215"/>
  <c r="L87" i="215" s="1"/>
  <c r="J135" i="215"/>
  <c r="L135" i="215" s="1"/>
  <c r="G7" i="216"/>
  <c r="C7" i="216" s="1"/>
  <c r="J165" i="215"/>
  <c r="L165" i="215" s="1"/>
  <c r="K33" i="216"/>
  <c r="K51" i="216"/>
  <c r="K99" i="216"/>
  <c r="K9" i="217"/>
  <c r="J117" i="216"/>
  <c r="L117" i="216" s="1"/>
  <c r="J141" i="216"/>
  <c r="L141" i="216" s="1"/>
  <c r="K153" i="216"/>
  <c r="J75" i="217"/>
  <c r="L75" i="217" s="1"/>
  <c r="J99" i="217"/>
  <c r="L99" i="217" s="1"/>
  <c r="J123" i="217"/>
  <c r="L123" i="217" s="1"/>
  <c r="K153" i="217"/>
  <c r="J171" i="217"/>
  <c r="L171" i="217" s="1"/>
  <c r="K183" i="217"/>
  <c r="K9" i="213"/>
  <c r="K69" i="213"/>
  <c r="J93" i="213"/>
  <c r="L93" i="213" s="1"/>
  <c r="J165" i="213"/>
  <c r="L165" i="213" s="1"/>
  <c r="K15" i="214"/>
  <c r="J39" i="214"/>
  <c r="L39" i="214" s="1"/>
  <c r="K135" i="214"/>
  <c r="K159" i="214"/>
  <c r="J183" i="214"/>
  <c r="L183" i="214" s="1"/>
  <c r="J63" i="215"/>
  <c r="L63" i="215" s="1"/>
  <c r="K87" i="215"/>
  <c r="G8" i="216"/>
  <c r="C8" i="216" s="1"/>
  <c r="K15" i="216"/>
  <c r="K63" i="216"/>
  <c r="K81" i="216"/>
  <c r="G9" i="217"/>
  <c r="C9" i="217" s="1"/>
  <c r="J51" i="217"/>
  <c r="L51" i="217" s="1"/>
  <c r="K63" i="217"/>
  <c r="K123" i="217"/>
  <c r="J153" i="217"/>
  <c r="L153" i="217" s="1"/>
  <c r="J183" i="217"/>
  <c r="L183" i="217" s="1"/>
  <c r="J15" i="213"/>
  <c r="L15" i="213" s="1"/>
  <c r="J39" i="213"/>
  <c r="L39" i="213" s="1"/>
  <c r="K63" i="213"/>
  <c r="K183" i="213"/>
  <c r="H5" i="214"/>
  <c r="K33" i="214"/>
  <c r="K81" i="214"/>
  <c r="K105" i="214"/>
  <c r="J129" i="214"/>
  <c r="L129" i="214" s="1"/>
  <c r="K177" i="214"/>
  <c r="G1" i="215"/>
  <c r="C1" i="215" s="1"/>
  <c r="C23" i="85" s="1"/>
  <c r="K33" i="215"/>
  <c r="K129" i="215"/>
  <c r="J153" i="215"/>
  <c r="L153" i="215" s="1"/>
  <c r="J159" i="215"/>
  <c r="L159" i="215" s="1"/>
  <c r="J177" i="215"/>
  <c r="L177" i="215" s="1"/>
  <c r="J75" i="216"/>
  <c r="L75" i="216" s="1"/>
  <c r="K105" i="216"/>
  <c r="J15" i="217"/>
  <c r="L15" i="217" s="1"/>
  <c r="K177" i="216"/>
  <c r="K87" i="217"/>
  <c r="K99" i="217"/>
  <c r="J111" i="217"/>
  <c r="L111" i="217" s="1"/>
  <c r="K135" i="217"/>
  <c r="K165" i="217"/>
  <c r="J87" i="213"/>
  <c r="L87" i="213" s="1"/>
  <c r="J111" i="213"/>
  <c r="L111" i="213" s="1"/>
  <c r="K159" i="213"/>
  <c r="J63" i="214"/>
  <c r="L63" i="214" s="1"/>
  <c r="K111" i="214"/>
  <c r="J57" i="215"/>
  <c r="L57" i="215" s="1"/>
  <c r="K153" i="215"/>
  <c r="J45" i="216"/>
  <c r="L45" i="216" s="1"/>
  <c r="J63" i="216"/>
  <c r="L63" i="216" s="1"/>
  <c r="J81" i="216"/>
  <c r="L81" i="216" s="1"/>
  <c r="H5" i="217"/>
  <c r="K15" i="217"/>
  <c r="K39" i="217"/>
  <c r="J63" i="217"/>
  <c r="L63" i="217" s="1"/>
  <c r="K75" i="217"/>
  <c r="K111" i="213"/>
  <c r="K135" i="213"/>
  <c r="J183" i="213"/>
  <c r="L183" i="213" s="1"/>
  <c r="G1" i="214"/>
  <c r="C1" i="214" s="1"/>
  <c r="C22" i="85" s="1"/>
  <c r="K129" i="214"/>
  <c r="K9" i="215"/>
  <c r="J33" i="215"/>
  <c r="L33" i="215" s="1"/>
  <c r="K81" i="215"/>
  <c r="K105" i="215"/>
  <c r="J129" i="215"/>
  <c r="L129" i="215" s="1"/>
  <c r="K165" i="215"/>
  <c r="J27" i="216"/>
  <c r="L27" i="216" s="1"/>
  <c r="K75" i="216"/>
  <c r="J93" i="216"/>
  <c r="L93" i="216" s="1"/>
  <c r="G7" i="217"/>
  <c r="C7" i="217" s="1"/>
  <c r="J27" i="217"/>
  <c r="L27" i="217" s="1"/>
  <c r="K15" i="213"/>
  <c r="K39" i="213"/>
  <c r="J63" i="213"/>
  <c r="L63" i="213" s="1"/>
  <c r="K87" i="213"/>
  <c r="J135" i="213"/>
  <c r="L135" i="213" s="1"/>
  <c r="J159" i="213"/>
  <c r="L159" i="213" s="1"/>
  <c r="J33" i="214"/>
  <c r="L33" i="214" s="1"/>
  <c r="J57" i="214"/>
  <c r="L57" i="214" s="1"/>
  <c r="J81" i="214"/>
  <c r="L81" i="214" s="1"/>
  <c r="J105" i="214"/>
  <c r="L105" i="214" s="1"/>
  <c r="K153" i="214"/>
  <c r="J177" i="214"/>
  <c r="L177" i="214" s="1"/>
  <c r="G9" i="215"/>
  <c r="C9" i="215" s="1"/>
  <c r="K57" i="215"/>
  <c r="J81" i="215"/>
  <c r="L81" i="215" s="1"/>
  <c r="J105" i="215"/>
  <c r="L105" i="215" s="1"/>
  <c r="K27" i="216"/>
  <c r="J9" i="217"/>
  <c r="L9" i="217" s="1"/>
  <c r="K117" i="216"/>
  <c r="K27" i="217"/>
  <c r="K141" i="216"/>
  <c r="K165" i="216"/>
  <c r="J87" i="217"/>
  <c r="L87" i="217" s="1"/>
  <c r="J135" i="217"/>
  <c r="L135" i="217" s="1"/>
  <c r="J147" i="217"/>
  <c r="L147" i="217" s="1"/>
  <c r="J177" i="217"/>
  <c r="L177" i="217" s="1"/>
  <c r="G9" i="213"/>
  <c r="C9" i="213" s="1"/>
  <c r="K33" i="213"/>
  <c r="J57" i="213"/>
  <c r="L57" i="213" s="1"/>
  <c r="J129" i="213"/>
  <c r="L129" i="213" s="1"/>
  <c r="K153" i="213"/>
  <c r="J177" i="213"/>
  <c r="L177" i="213" s="1"/>
  <c r="K9" i="214"/>
  <c r="J27" i="214"/>
  <c r="L27" i="214" s="1"/>
  <c r="K51" i="214"/>
  <c r="J123" i="214"/>
  <c r="L123" i="214" s="1"/>
  <c r="G6" i="215"/>
  <c r="C6" i="215" s="1"/>
  <c r="G1" i="216"/>
  <c r="C1" i="216" s="1"/>
  <c r="J21" i="216"/>
  <c r="L21" i="216" s="1"/>
  <c r="J39" i="216"/>
  <c r="L39" i="216" s="1"/>
  <c r="G8" i="217"/>
  <c r="C8" i="217" s="1"/>
  <c r="K21" i="217"/>
  <c r="J45" i="217"/>
  <c r="L45" i="217" s="1"/>
  <c r="K159" i="216"/>
  <c r="J141" i="217"/>
  <c r="L141" i="217" s="1"/>
  <c r="G1" i="213"/>
  <c r="C1" i="213" s="1"/>
  <c r="C21" i="85" s="1"/>
  <c r="K57" i="213"/>
  <c r="K129" i="213"/>
  <c r="J153" i="213"/>
  <c r="L153" i="213" s="1"/>
  <c r="K177" i="213"/>
  <c r="G5" i="214"/>
  <c r="C5" i="214" s="1"/>
  <c r="K57" i="214"/>
  <c r="J153" i="214"/>
  <c r="L153" i="214" s="1"/>
  <c r="G5" i="215"/>
  <c r="C5" i="215" s="1"/>
  <c r="K51" i="215"/>
  <c r="J75" i="215"/>
  <c r="L75" i="215" s="1"/>
  <c r="J123" i="215"/>
  <c r="L123" i="215" s="1"/>
  <c r="K9" i="216"/>
  <c r="K45" i="216"/>
  <c r="K93" i="216"/>
  <c r="G5" i="217"/>
  <c r="C5" i="217" s="1"/>
  <c r="J147" i="216"/>
  <c r="L147" i="216" s="1"/>
  <c r="J159" i="216"/>
  <c r="L159" i="216" s="1"/>
  <c r="K171" i="216"/>
  <c r="J81" i="217"/>
  <c r="L81" i="217" s="1"/>
  <c r="J105" i="217"/>
  <c r="L105" i="217" s="1"/>
  <c r="G6" i="213"/>
  <c r="C6" i="213" s="1"/>
  <c r="J33" i="213"/>
  <c r="L33" i="213" s="1"/>
  <c r="J81" i="213"/>
  <c r="L81" i="213" s="1"/>
  <c r="J105" i="213"/>
  <c r="L105" i="213" s="1"/>
  <c r="G7" i="214"/>
  <c r="C7" i="214" s="1"/>
  <c r="K75" i="214"/>
  <c r="J99" i="214"/>
  <c r="L99" i="214" s="1"/>
  <c r="K147" i="214"/>
  <c r="G7" i="215"/>
  <c r="C7" i="215" s="1"/>
  <c r="J27" i="215"/>
  <c r="L27" i="215" s="1"/>
  <c r="J51" i="215"/>
  <c r="L51" i="215" s="1"/>
  <c r="K75" i="215"/>
  <c r="K99" i="215"/>
  <c r="K147" i="215"/>
  <c r="G6" i="216"/>
  <c r="C6" i="216" s="1"/>
  <c r="K57" i="216"/>
  <c r="J135" i="216"/>
  <c r="L135" i="216" s="1"/>
  <c r="J57" i="217"/>
  <c r="L57" i="217" s="1"/>
  <c r="K69" i="217"/>
  <c r="J183" i="216"/>
  <c r="L183" i="216" s="1"/>
  <c r="K129" i="217"/>
  <c r="K147" i="217"/>
  <c r="J159" i="217"/>
  <c r="L159" i="217" s="1"/>
  <c r="G7" i="213"/>
  <c r="C7" i="213" s="1"/>
  <c r="K81" i="213"/>
  <c r="K105" i="213"/>
  <c r="G9" i="214"/>
  <c r="C9" i="214" s="1"/>
  <c r="K27" i="214"/>
  <c r="K99" i="214"/>
  <c r="K123" i="214"/>
  <c r="J147" i="214"/>
  <c r="L147" i="214" s="1"/>
  <c r="K171" i="214"/>
  <c r="G8" i="215"/>
  <c r="C8" i="215" s="1"/>
  <c r="K27" i="215"/>
  <c r="J99" i="215"/>
  <c r="L99" i="215" s="1"/>
  <c r="K123" i="215"/>
  <c r="J147" i="215"/>
  <c r="L147" i="215" s="1"/>
  <c r="G9" i="216"/>
  <c r="C9" i="216" s="1"/>
  <c r="K177" i="215"/>
  <c r="J87" i="216"/>
  <c r="L87" i="216" s="1"/>
  <c r="J111" i="216"/>
  <c r="L111" i="216" s="1"/>
  <c r="K45" i="217"/>
  <c r="J171" i="216"/>
  <c r="L171" i="216" s="1"/>
  <c r="J93" i="217"/>
  <c r="L93" i="217" s="1"/>
  <c r="K105" i="217"/>
  <c r="K159" i="217"/>
  <c r="K177" i="217"/>
  <c r="C24" i="85"/>
  <c r="C1" i="138" l="1"/>
  <c r="C13" i="85" s="1"/>
  <c r="C18" i="85"/>
  <c r="G108" i="216"/>
  <c r="C108" i="216" s="1"/>
  <c r="G109" i="216"/>
  <c r="C109" i="216" s="1"/>
  <c r="G110" i="216"/>
  <c r="C110" i="216" s="1"/>
  <c r="G107" i="216"/>
  <c r="C107" i="216" s="1"/>
  <c r="H107" i="216"/>
  <c r="Q107" i="216" s="1"/>
  <c r="O108" i="216" s="1"/>
  <c r="G111" i="216"/>
  <c r="C111" i="216" s="1"/>
  <c r="H143" i="215"/>
  <c r="Q143" i="215" s="1"/>
  <c r="O144" i="215" s="1"/>
  <c r="G144" i="215"/>
  <c r="C144" i="215" s="1"/>
  <c r="G145" i="215"/>
  <c r="C145" i="215" s="1"/>
  <c r="G147" i="215"/>
  <c r="C147" i="215" s="1"/>
  <c r="G143" i="215"/>
  <c r="C143" i="215" s="1"/>
  <c r="G146" i="215"/>
  <c r="C146" i="215" s="1"/>
  <c r="G147" i="214"/>
  <c r="C147" i="214" s="1"/>
  <c r="G144" i="214"/>
  <c r="C144" i="214" s="1"/>
  <c r="G145" i="214"/>
  <c r="C145" i="214" s="1"/>
  <c r="G143" i="214"/>
  <c r="C143" i="214" s="1"/>
  <c r="G146" i="214"/>
  <c r="C146" i="214" s="1"/>
  <c r="H143" i="214"/>
  <c r="Q143" i="214" s="1"/>
  <c r="O144" i="214" s="1"/>
  <c r="G159" i="217"/>
  <c r="C159" i="217" s="1"/>
  <c r="G157" i="217"/>
  <c r="C157" i="217" s="1"/>
  <c r="G156" i="217"/>
  <c r="C156" i="217" s="1"/>
  <c r="G155" i="217"/>
  <c r="C155" i="217" s="1"/>
  <c r="G158" i="217"/>
  <c r="C158" i="217" s="1"/>
  <c r="H155" i="217"/>
  <c r="Q155" i="217" s="1"/>
  <c r="O156" i="217" s="1"/>
  <c r="G56" i="217"/>
  <c r="C56" i="217" s="1"/>
  <c r="G54" i="217"/>
  <c r="C54" i="217" s="1"/>
  <c r="H53" i="217"/>
  <c r="Q53" i="217" s="1"/>
  <c r="O54" i="217" s="1"/>
  <c r="G57" i="217"/>
  <c r="C57" i="217" s="1"/>
  <c r="G53" i="217"/>
  <c r="C53" i="217" s="1"/>
  <c r="G55" i="217"/>
  <c r="C55" i="217" s="1"/>
  <c r="G47" i="215"/>
  <c r="C47" i="215" s="1"/>
  <c r="G49" i="215"/>
  <c r="C49" i="215" s="1"/>
  <c r="G50" i="215"/>
  <c r="C50" i="215" s="1"/>
  <c r="G48" i="215"/>
  <c r="C48" i="215" s="1"/>
  <c r="H47" i="215"/>
  <c r="Q47" i="215" s="1"/>
  <c r="O48" i="215" s="1"/>
  <c r="G51" i="215"/>
  <c r="C51" i="215" s="1"/>
  <c r="G101" i="213"/>
  <c r="C101" i="213" s="1"/>
  <c r="G104" i="213"/>
  <c r="C104" i="213" s="1"/>
  <c r="H101" i="213"/>
  <c r="Q101" i="213" s="1"/>
  <c r="O102" i="213" s="1"/>
  <c r="G102" i="213"/>
  <c r="C102" i="213" s="1"/>
  <c r="G105" i="213"/>
  <c r="C105" i="213" s="1"/>
  <c r="G103" i="213"/>
  <c r="C103" i="213" s="1"/>
  <c r="G101" i="217"/>
  <c r="C101" i="217" s="1"/>
  <c r="H101" i="217"/>
  <c r="Q101" i="217" s="1"/>
  <c r="O102" i="217" s="1"/>
  <c r="G102" i="217"/>
  <c r="C102" i="217" s="1"/>
  <c r="G103" i="217"/>
  <c r="C103" i="217" s="1"/>
  <c r="G105" i="217"/>
  <c r="C105" i="217" s="1"/>
  <c r="G104" i="217"/>
  <c r="C104" i="217" s="1"/>
  <c r="G155" i="216"/>
  <c r="C155" i="216" s="1"/>
  <c r="G156" i="216"/>
  <c r="C156" i="216" s="1"/>
  <c r="H155" i="216"/>
  <c r="Q155" i="216" s="1"/>
  <c r="O156" i="216" s="1"/>
  <c r="G159" i="216"/>
  <c r="C159" i="216" s="1"/>
  <c r="G157" i="216"/>
  <c r="C157" i="216" s="1"/>
  <c r="G158" i="216"/>
  <c r="C158" i="216" s="1"/>
  <c r="G153" i="214"/>
  <c r="C153" i="214" s="1"/>
  <c r="G150" i="214"/>
  <c r="C150" i="214" s="1"/>
  <c r="H149" i="214"/>
  <c r="Q149" i="214" s="1"/>
  <c r="O150" i="214" s="1"/>
  <c r="G149" i="214"/>
  <c r="C149" i="214" s="1"/>
  <c r="G151" i="214"/>
  <c r="C151" i="214" s="1"/>
  <c r="G152" i="214"/>
  <c r="C152" i="214" s="1"/>
  <c r="G169" i="216"/>
  <c r="C169" i="216" s="1"/>
  <c r="G170" i="216"/>
  <c r="C170" i="216" s="1"/>
  <c r="G168" i="216"/>
  <c r="C168" i="216" s="1"/>
  <c r="H167" i="216"/>
  <c r="Q167" i="216" s="1"/>
  <c r="O168" i="216" s="1"/>
  <c r="G171" i="216"/>
  <c r="C171" i="216" s="1"/>
  <c r="G167" i="216"/>
  <c r="C167" i="216" s="1"/>
  <c r="G33" i="213"/>
  <c r="C33" i="213" s="1"/>
  <c r="G32" i="213"/>
  <c r="C32" i="213" s="1"/>
  <c r="G31" i="213"/>
  <c r="C31" i="213" s="1"/>
  <c r="G29" i="213"/>
  <c r="C29" i="213" s="1"/>
  <c r="H29" i="213"/>
  <c r="Q29" i="213" s="1"/>
  <c r="O30" i="213" s="1"/>
  <c r="G30" i="213"/>
  <c r="C30" i="213" s="1"/>
  <c r="G74" i="215"/>
  <c r="C74" i="215" s="1"/>
  <c r="G72" i="215"/>
  <c r="C72" i="215" s="1"/>
  <c r="G71" i="215"/>
  <c r="C71" i="215" s="1"/>
  <c r="G75" i="215"/>
  <c r="C75" i="215" s="1"/>
  <c r="H71" i="215"/>
  <c r="Q71" i="215" s="1"/>
  <c r="O72" i="215" s="1"/>
  <c r="G73" i="215"/>
  <c r="C73" i="215" s="1"/>
  <c r="H125" i="213"/>
  <c r="Q125" i="213" s="1"/>
  <c r="O126" i="213" s="1"/>
  <c r="G126" i="213"/>
  <c r="C126" i="213" s="1"/>
  <c r="G127" i="213"/>
  <c r="C127" i="213" s="1"/>
  <c r="G125" i="213"/>
  <c r="C125" i="213" s="1"/>
  <c r="G128" i="213"/>
  <c r="C128" i="213" s="1"/>
  <c r="G129" i="213"/>
  <c r="C129" i="213" s="1"/>
  <c r="G173" i="217"/>
  <c r="C173" i="217" s="1"/>
  <c r="G174" i="217"/>
  <c r="C174" i="217" s="1"/>
  <c r="H173" i="217"/>
  <c r="Q173" i="217" s="1"/>
  <c r="O174" i="217" s="1"/>
  <c r="G177" i="217"/>
  <c r="C177" i="217" s="1"/>
  <c r="G175" i="217"/>
  <c r="C175" i="217" s="1"/>
  <c r="G176" i="217"/>
  <c r="C176" i="217" s="1"/>
  <c r="G77" i="215"/>
  <c r="C77" i="215" s="1"/>
  <c r="H77" i="215"/>
  <c r="Q77" i="215" s="1"/>
  <c r="O78" i="215" s="1"/>
  <c r="G78" i="215"/>
  <c r="C78" i="215" s="1"/>
  <c r="G79" i="215"/>
  <c r="C79" i="215" s="1"/>
  <c r="G81" i="215"/>
  <c r="C81" i="215" s="1"/>
  <c r="G80" i="215"/>
  <c r="C80" i="215" s="1"/>
  <c r="G176" i="214"/>
  <c r="C176" i="214" s="1"/>
  <c r="G175" i="214"/>
  <c r="C175" i="214" s="1"/>
  <c r="G177" i="214"/>
  <c r="C177" i="214" s="1"/>
  <c r="G174" i="214"/>
  <c r="C174" i="214" s="1"/>
  <c r="H173" i="214"/>
  <c r="Q173" i="214" s="1"/>
  <c r="O174" i="214" s="1"/>
  <c r="G173" i="214"/>
  <c r="C173" i="214" s="1"/>
  <c r="G78" i="214"/>
  <c r="C78" i="214" s="1"/>
  <c r="G77" i="214"/>
  <c r="C77" i="214" s="1"/>
  <c r="G80" i="214"/>
  <c r="C80" i="214" s="1"/>
  <c r="G79" i="214"/>
  <c r="C79" i="214" s="1"/>
  <c r="G81" i="214"/>
  <c r="C81" i="214" s="1"/>
  <c r="H77" i="214"/>
  <c r="Q77" i="214" s="1"/>
  <c r="O78" i="214" s="1"/>
  <c r="G135" i="213"/>
  <c r="C135" i="213" s="1"/>
  <c r="H131" i="213"/>
  <c r="Q131" i="213" s="1"/>
  <c r="O132" i="213" s="1"/>
  <c r="G133" i="213"/>
  <c r="C133" i="213" s="1"/>
  <c r="G131" i="213"/>
  <c r="C131" i="213" s="1"/>
  <c r="G134" i="213"/>
  <c r="C134" i="213" s="1"/>
  <c r="G132" i="213"/>
  <c r="C132" i="213" s="1"/>
  <c r="G23" i="217"/>
  <c r="C23" i="217" s="1"/>
  <c r="G26" i="217"/>
  <c r="C26" i="217" s="1"/>
  <c r="G27" i="217"/>
  <c r="C27" i="217" s="1"/>
  <c r="H23" i="217"/>
  <c r="Q23" i="217" s="1"/>
  <c r="O24" i="217" s="1"/>
  <c r="G24" i="217"/>
  <c r="C24" i="217" s="1"/>
  <c r="G25" i="217"/>
  <c r="C25" i="217" s="1"/>
  <c r="G77" i="216"/>
  <c r="C77" i="216" s="1"/>
  <c r="G80" i="216"/>
  <c r="C80" i="216" s="1"/>
  <c r="G78" i="216"/>
  <c r="C78" i="216" s="1"/>
  <c r="G81" i="216"/>
  <c r="C81" i="216" s="1"/>
  <c r="H77" i="216"/>
  <c r="Q77" i="216" s="1"/>
  <c r="O78" i="216" s="1"/>
  <c r="G79" i="216"/>
  <c r="C79" i="216" s="1"/>
  <c r="G73" i="216"/>
  <c r="C73" i="216" s="1"/>
  <c r="G72" i="216"/>
  <c r="C72" i="216" s="1"/>
  <c r="G71" i="216"/>
  <c r="C71" i="216" s="1"/>
  <c r="G74" i="216"/>
  <c r="C74" i="216" s="1"/>
  <c r="H71" i="216"/>
  <c r="Q71" i="216" s="1"/>
  <c r="O72" i="216" s="1"/>
  <c r="G75" i="216"/>
  <c r="C75" i="216" s="1"/>
  <c r="G155" i="215"/>
  <c r="C155" i="215" s="1"/>
  <c r="H155" i="215"/>
  <c r="Q155" i="215" s="1"/>
  <c r="O156" i="215" s="1"/>
  <c r="G158" i="215"/>
  <c r="C158" i="215" s="1"/>
  <c r="G156" i="215"/>
  <c r="C156" i="215" s="1"/>
  <c r="G157" i="215"/>
  <c r="C157" i="215" s="1"/>
  <c r="G159" i="215"/>
  <c r="C159" i="215" s="1"/>
  <c r="G38" i="213"/>
  <c r="C38" i="213" s="1"/>
  <c r="H35" i="213"/>
  <c r="Q35" i="213" s="1"/>
  <c r="O36" i="213" s="1"/>
  <c r="G36" i="213"/>
  <c r="C36" i="213" s="1"/>
  <c r="G39" i="213"/>
  <c r="C39" i="213" s="1"/>
  <c r="G35" i="213"/>
  <c r="C35" i="213" s="1"/>
  <c r="G37" i="213"/>
  <c r="C37" i="213" s="1"/>
  <c r="G62" i="215"/>
  <c r="C62" i="215" s="1"/>
  <c r="G60" i="215"/>
  <c r="C60" i="215" s="1"/>
  <c r="H59" i="215"/>
  <c r="Q59" i="215" s="1"/>
  <c r="O60" i="215" s="1"/>
  <c r="G63" i="215"/>
  <c r="C63" i="215" s="1"/>
  <c r="G59" i="215"/>
  <c r="C59" i="215" s="1"/>
  <c r="G61" i="215"/>
  <c r="C61" i="215" s="1"/>
  <c r="G87" i="216"/>
  <c r="C87" i="216" s="1"/>
  <c r="G84" i="216"/>
  <c r="C84" i="216" s="1"/>
  <c r="G85" i="216"/>
  <c r="C85" i="216" s="1"/>
  <c r="G86" i="216"/>
  <c r="C86" i="216" s="1"/>
  <c r="G83" i="216"/>
  <c r="C83" i="216" s="1"/>
  <c r="H83" i="216"/>
  <c r="Q83" i="216" s="1"/>
  <c r="O84" i="216" s="1"/>
  <c r="G95" i="215"/>
  <c r="C95" i="215" s="1"/>
  <c r="G98" i="215"/>
  <c r="C98" i="215" s="1"/>
  <c r="H95" i="215"/>
  <c r="Q95" i="215" s="1"/>
  <c r="O96" i="215" s="1"/>
  <c r="G96" i="215"/>
  <c r="C96" i="215" s="1"/>
  <c r="G99" i="215"/>
  <c r="C99" i="215" s="1"/>
  <c r="G97" i="215"/>
  <c r="C97" i="215" s="1"/>
  <c r="G183" i="216"/>
  <c r="C183" i="216" s="1"/>
  <c r="H179" i="216"/>
  <c r="Q179" i="216" s="1"/>
  <c r="O180" i="216" s="1"/>
  <c r="G180" i="216"/>
  <c r="C180" i="216" s="1"/>
  <c r="G181" i="216"/>
  <c r="C181" i="216" s="1"/>
  <c r="G179" i="216"/>
  <c r="C179" i="216" s="1"/>
  <c r="G182" i="216"/>
  <c r="C182" i="216" s="1"/>
  <c r="G132" i="216"/>
  <c r="C132" i="216" s="1"/>
  <c r="G133" i="216"/>
  <c r="C133" i="216" s="1"/>
  <c r="G131" i="216"/>
  <c r="C131" i="216" s="1"/>
  <c r="G134" i="216"/>
  <c r="C134" i="216" s="1"/>
  <c r="G135" i="216"/>
  <c r="C135" i="216" s="1"/>
  <c r="H131" i="216"/>
  <c r="Q131" i="216" s="1"/>
  <c r="O132" i="216" s="1"/>
  <c r="G95" i="214"/>
  <c r="C95" i="214" s="1"/>
  <c r="G99" i="214"/>
  <c r="C99" i="214" s="1"/>
  <c r="G97" i="214"/>
  <c r="C97" i="214" s="1"/>
  <c r="G96" i="214"/>
  <c r="C96" i="214" s="1"/>
  <c r="H95" i="214"/>
  <c r="Q95" i="214" s="1"/>
  <c r="O96" i="214" s="1"/>
  <c r="G98" i="214"/>
  <c r="C98" i="214" s="1"/>
  <c r="G81" i="217"/>
  <c r="C81" i="217" s="1"/>
  <c r="G77" i="217"/>
  <c r="C77" i="217" s="1"/>
  <c r="G79" i="217"/>
  <c r="C79" i="217" s="1"/>
  <c r="H77" i="217"/>
  <c r="Q77" i="217" s="1"/>
  <c r="O78" i="217" s="1"/>
  <c r="G80" i="217"/>
  <c r="C80" i="217" s="1"/>
  <c r="G78" i="217"/>
  <c r="C78" i="217" s="1"/>
  <c r="G150" i="213"/>
  <c r="C150" i="213" s="1"/>
  <c r="G152" i="213"/>
  <c r="C152" i="213" s="1"/>
  <c r="G149" i="213"/>
  <c r="C149" i="213" s="1"/>
  <c r="G151" i="213"/>
  <c r="C151" i="213" s="1"/>
  <c r="H149" i="213"/>
  <c r="Q149" i="213" s="1"/>
  <c r="O150" i="213" s="1"/>
  <c r="G153" i="213"/>
  <c r="C153" i="213" s="1"/>
  <c r="G17" i="216"/>
  <c r="C17" i="216" s="1"/>
  <c r="G20" i="216"/>
  <c r="C20" i="216" s="1"/>
  <c r="H17" i="216"/>
  <c r="Q17" i="216" s="1"/>
  <c r="O18" i="216" s="1"/>
  <c r="G18" i="216"/>
  <c r="C18" i="216" s="1"/>
  <c r="G21" i="216"/>
  <c r="C21" i="216" s="1"/>
  <c r="G19" i="216"/>
  <c r="C19" i="216" s="1"/>
  <c r="H53" i="213"/>
  <c r="Q53" i="213" s="1"/>
  <c r="O54" i="213" s="1"/>
  <c r="G54" i="213"/>
  <c r="C54" i="213" s="1"/>
  <c r="G55" i="213"/>
  <c r="C55" i="213" s="1"/>
  <c r="G53" i="213"/>
  <c r="C53" i="213" s="1"/>
  <c r="G56" i="213"/>
  <c r="C56" i="213" s="1"/>
  <c r="G57" i="213"/>
  <c r="C57" i="213" s="1"/>
  <c r="H131" i="217"/>
  <c r="Q131" i="217" s="1"/>
  <c r="O132" i="217" s="1"/>
  <c r="G131" i="217"/>
  <c r="C131" i="217" s="1"/>
  <c r="G132" i="217"/>
  <c r="C132" i="217" s="1"/>
  <c r="G133" i="217"/>
  <c r="C133" i="217" s="1"/>
  <c r="G135" i="217"/>
  <c r="C135" i="217" s="1"/>
  <c r="G134" i="217"/>
  <c r="C134" i="217" s="1"/>
  <c r="G85" i="217"/>
  <c r="C85" i="217" s="1"/>
  <c r="G83" i="217"/>
  <c r="C83" i="217" s="1"/>
  <c r="G87" i="217"/>
  <c r="C87" i="217" s="1"/>
  <c r="G84" i="217"/>
  <c r="C84" i="217" s="1"/>
  <c r="H83" i="217"/>
  <c r="Q83" i="217" s="1"/>
  <c r="O84" i="217" s="1"/>
  <c r="G86" i="217"/>
  <c r="C86" i="217" s="1"/>
  <c r="G101" i="215"/>
  <c r="C101" i="215" s="1"/>
  <c r="G105" i="215"/>
  <c r="C105" i="215" s="1"/>
  <c r="H101" i="215"/>
  <c r="Q101" i="215" s="1"/>
  <c r="O102" i="215" s="1"/>
  <c r="G102" i="215"/>
  <c r="C102" i="215" s="1"/>
  <c r="G104" i="215"/>
  <c r="C104" i="215" s="1"/>
  <c r="G103" i="215"/>
  <c r="C103" i="215" s="1"/>
  <c r="G104" i="214"/>
  <c r="C104" i="214" s="1"/>
  <c r="G101" i="214"/>
  <c r="C101" i="214" s="1"/>
  <c r="G103" i="214"/>
  <c r="C103" i="214" s="1"/>
  <c r="G105" i="214"/>
  <c r="C105" i="214" s="1"/>
  <c r="H101" i="214"/>
  <c r="Q101" i="214" s="1"/>
  <c r="O102" i="214" s="1"/>
  <c r="G102" i="214"/>
  <c r="C102" i="214" s="1"/>
  <c r="H155" i="213"/>
  <c r="Q155" i="213" s="1"/>
  <c r="O156" i="213" s="1"/>
  <c r="G159" i="213"/>
  <c r="C159" i="213" s="1"/>
  <c r="G157" i="213"/>
  <c r="C157" i="213" s="1"/>
  <c r="G155" i="213"/>
  <c r="C155" i="213" s="1"/>
  <c r="G156" i="213"/>
  <c r="C156" i="213" s="1"/>
  <c r="G158" i="213"/>
  <c r="C158" i="213" s="1"/>
  <c r="H59" i="213"/>
  <c r="Q59" i="213" s="1"/>
  <c r="O60" i="213" s="1"/>
  <c r="G60" i="213"/>
  <c r="C60" i="213" s="1"/>
  <c r="G63" i="213"/>
  <c r="C63" i="213" s="1"/>
  <c r="G61" i="213"/>
  <c r="C61" i="213" s="1"/>
  <c r="G59" i="213"/>
  <c r="C59" i="213" s="1"/>
  <c r="G62" i="213"/>
  <c r="C62" i="213" s="1"/>
  <c r="G89" i="216"/>
  <c r="C89" i="216" s="1"/>
  <c r="G92" i="216"/>
  <c r="C92" i="216" s="1"/>
  <c r="H89" i="216"/>
  <c r="Q89" i="216" s="1"/>
  <c r="O90" i="216" s="1"/>
  <c r="G90" i="216"/>
  <c r="C90" i="216" s="1"/>
  <c r="G93" i="216"/>
  <c r="C93" i="216" s="1"/>
  <c r="G91" i="216"/>
  <c r="C91" i="216" s="1"/>
  <c r="G23" i="216"/>
  <c r="C23" i="216" s="1"/>
  <c r="G26" i="216"/>
  <c r="C26" i="216" s="1"/>
  <c r="G27" i="216"/>
  <c r="C27" i="216" s="1"/>
  <c r="H23" i="216"/>
  <c r="Q23" i="216" s="1"/>
  <c r="O24" i="216" s="1"/>
  <c r="G24" i="216"/>
  <c r="C24" i="216" s="1"/>
  <c r="G25" i="216"/>
  <c r="C25" i="216" s="1"/>
  <c r="G174" i="215"/>
  <c r="C174" i="215" s="1"/>
  <c r="H173" i="215"/>
  <c r="Q173" i="215" s="1"/>
  <c r="O174" i="215" s="1"/>
  <c r="G177" i="215"/>
  <c r="C177" i="215" s="1"/>
  <c r="G175" i="215"/>
  <c r="C175" i="215" s="1"/>
  <c r="G176" i="215"/>
  <c r="C176" i="215" s="1"/>
  <c r="G173" i="215"/>
  <c r="C173" i="215" s="1"/>
  <c r="Q5" i="214"/>
  <c r="O6" i="214" s="1"/>
  <c r="G181" i="217"/>
  <c r="C181" i="217" s="1"/>
  <c r="G180" i="217"/>
  <c r="C180" i="217" s="1"/>
  <c r="G182" i="217"/>
  <c r="C182" i="217" s="1"/>
  <c r="H179" i="217"/>
  <c r="Q179" i="217" s="1"/>
  <c r="O180" i="217" s="1"/>
  <c r="G179" i="217"/>
  <c r="C179" i="217" s="1"/>
  <c r="G183" i="217"/>
  <c r="C183" i="217" s="1"/>
  <c r="G182" i="214"/>
  <c r="C182" i="214" s="1"/>
  <c r="G180" i="214"/>
  <c r="C180" i="214" s="1"/>
  <c r="G181" i="214"/>
  <c r="C181" i="214" s="1"/>
  <c r="H179" i="214"/>
  <c r="Q179" i="214" s="1"/>
  <c r="O180" i="214" s="1"/>
  <c r="G179" i="214"/>
  <c r="C179" i="214" s="1"/>
  <c r="G183" i="214"/>
  <c r="C183" i="214" s="1"/>
  <c r="G93" i="217"/>
  <c r="C93" i="217" s="1"/>
  <c r="G91" i="217"/>
  <c r="C91" i="217" s="1"/>
  <c r="H89" i="217"/>
  <c r="Q89" i="217" s="1"/>
  <c r="O90" i="217" s="1"/>
  <c r="G89" i="217"/>
  <c r="C89" i="217" s="1"/>
  <c r="G90" i="217"/>
  <c r="C90" i="217" s="1"/>
  <c r="G92" i="217"/>
  <c r="C92" i="217" s="1"/>
  <c r="G27" i="215"/>
  <c r="C27" i="215" s="1"/>
  <c r="G25" i="215"/>
  <c r="C25" i="215" s="1"/>
  <c r="G23" i="215"/>
  <c r="C23" i="215" s="1"/>
  <c r="G26" i="215"/>
  <c r="C26" i="215" s="1"/>
  <c r="H23" i="215"/>
  <c r="Q23" i="215" s="1"/>
  <c r="O24" i="215" s="1"/>
  <c r="G24" i="215"/>
  <c r="C24" i="215" s="1"/>
  <c r="G80" i="213"/>
  <c r="C80" i="213" s="1"/>
  <c r="G81" i="213"/>
  <c r="C81" i="213" s="1"/>
  <c r="H77" i="213"/>
  <c r="Q77" i="213" s="1"/>
  <c r="O78" i="213" s="1"/>
  <c r="G78" i="213"/>
  <c r="C78" i="213" s="1"/>
  <c r="G79" i="213"/>
  <c r="C79" i="213" s="1"/>
  <c r="G77" i="213"/>
  <c r="C77" i="213" s="1"/>
  <c r="G147" i="216"/>
  <c r="C147" i="216" s="1"/>
  <c r="G146" i="216"/>
  <c r="C146" i="216" s="1"/>
  <c r="G145" i="216"/>
  <c r="C145" i="216" s="1"/>
  <c r="H143" i="216"/>
  <c r="Q143" i="216" s="1"/>
  <c r="O144" i="216" s="1"/>
  <c r="G143" i="216"/>
  <c r="C143" i="216" s="1"/>
  <c r="G144" i="216"/>
  <c r="C144" i="216" s="1"/>
  <c r="G122" i="215"/>
  <c r="C122" i="215" s="1"/>
  <c r="G123" i="215"/>
  <c r="C123" i="215" s="1"/>
  <c r="H119" i="215"/>
  <c r="Q119" i="215" s="1"/>
  <c r="O120" i="215" s="1"/>
  <c r="G119" i="215"/>
  <c r="C119" i="215" s="1"/>
  <c r="G121" i="215"/>
  <c r="C121" i="215" s="1"/>
  <c r="G120" i="215"/>
  <c r="C120" i="215" s="1"/>
  <c r="G141" i="217"/>
  <c r="C141" i="217" s="1"/>
  <c r="H137" i="217"/>
  <c r="Q137" i="217" s="1"/>
  <c r="O138" i="217" s="1"/>
  <c r="G139" i="217"/>
  <c r="C139" i="217" s="1"/>
  <c r="G138" i="217"/>
  <c r="C138" i="217" s="1"/>
  <c r="G140" i="217"/>
  <c r="C140" i="217" s="1"/>
  <c r="G137" i="217"/>
  <c r="C137" i="217" s="1"/>
  <c r="G41" i="217"/>
  <c r="C41" i="217" s="1"/>
  <c r="H41" i="217"/>
  <c r="Q41" i="217" s="1"/>
  <c r="O42" i="217" s="1"/>
  <c r="G44" i="217"/>
  <c r="C44" i="217" s="1"/>
  <c r="G42" i="217"/>
  <c r="C42" i="217" s="1"/>
  <c r="G45" i="217"/>
  <c r="C45" i="217" s="1"/>
  <c r="G43" i="217"/>
  <c r="C43" i="217" s="1"/>
  <c r="G37" i="216"/>
  <c r="C37" i="216" s="1"/>
  <c r="G35" i="216"/>
  <c r="C35" i="216" s="1"/>
  <c r="H35" i="216"/>
  <c r="Q35" i="216" s="1"/>
  <c r="O36" i="216" s="1"/>
  <c r="G38" i="216"/>
  <c r="C38" i="216" s="1"/>
  <c r="G39" i="216"/>
  <c r="C39" i="216" s="1"/>
  <c r="G36" i="216"/>
  <c r="C36" i="216" s="1"/>
  <c r="G122" i="214"/>
  <c r="C122" i="214" s="1"/>
  <c r="G119" i="214"/>
  <c r="C119" i="214" s="1"/>
  <c r="G121" i="214"/>
  <c r="C121" i="214" s="1"/>
  <c r="G123" i="214"/>
  <c r="C123" i="214" s="1"/>
  <c r="H119" i="214"/>
  <c r="Q119" i="214" s="1"/>
  <c r="O120" i="214" s="1"/>
  <c r="G120" i="214"/>
  <c r="C120" i="214" s="1"/>
  <c r="H23" i="214"/>
  <c r="Q23" i="214" s="1"/>
  <c r="O24" i="214" s="1"/>
  <c r="G24" i="214"/>
  <c r="C24" i="214" s="1"/>
  <c r="G23" i="214"/>
  <c r="C23" i="214" s="1"/>
  <c r="G26" i="214"/>
  <c r="C26" i="214" s="1"/>
  <c r="G27" i="214"/>
  <c r="C27" i="214" s="1"/>
  <c r="G25" i="214"/>
  <c r="C25" i="214" s="1"/>
  <c r="G173" i="213"/>
  <c r="C173" i="213" s="1"/>
  <c r="H173" i="213"/>
  <c r="Q173" i="213" s="1"/>
  <c r="O174" i="213" s="1"/>
  <c r="G177" i="213"/>
  <c r="C177" i="213" s="1"/>
  <c r="G176" i="213"/>
  <c r="C176" i="213" s="1"/>
  <c r="G175" i="213"/>
  <c r="C175" i="213" s="1"/>
  <c r="G174" i="213"/>
  <c r="C174" i="213" s="1"/>
  <c r="G147" i="217"/>
  <c r="C147" i="217" s="1"/>
  <c r="H143" i="217"/>
  <c r="Q143" i="217" s="1"/>
  <c r="O144" i="217" s="1"/>
  <c r="G146" i="217"/>
  <c r="C146" i="217" s="1"/>
  <c r="G143" i="217"/>
  <c r="C143" i="217" s="1"/>
  <c r="G144" i="217"/>
  <c r="C144" i="217" s="1"/>
  <c r="G145" i="217"/>
  <c r="C145" i="217" s="1"/>
  <c r="G29" i="214"/>
  <c r="C29" i="214" s="1"/>
  <c r="G32" i="214"/>
  <c r="C32" i="214" s="1"/>
  <c r="H29" i="214"/>
  <c r="Q29" i="214" s="1"/>
  <c r="O30" i="214" s="1"/>
  <c r="G31" i="214"/>
  <c r="C31" i="214" s="1"/>
  <c r="G30" i="214"/>
  <c r="C30" i="214" s="1"/>
  <c r="G33" i="214"/>
  <c r="C33" i="214" s="1"/>
  <c r="G127" i="215"/>
  <c r="C127" i="215" s="1"/>
  <c r="G128" i="215"/>
  <c r="C128" i="215" s="1"/>
  <c r="G126" i="215"/>
  <c r="C126" i="215" s="1"/>
  <c r="H125" i="215"/>
  <c r="Q125" i="215" s="1"/>
  <c r="O126" i="215" s="1"/>
  <c r="G129" i="215"/>
  <c r="C129" i="215" s="1"/>
  <c r="G125" i="215"/>
  <c r="C125" i="215" s="1"/>
  <c r="G29" i="215"/>
  <c r="C29" i="215" s="1"/>
  <c r="G33" i="215"/>
  <c r="C33" i="215" s="1"/>
  <c r="G30" i="215"/>
  <c r="C30" i="215" s="1"/>
  <c r="G31" i="215"/>
  <c r="C31" i="215" s="1"/>
  <c r="G32" i="215"/>
  <c r="C32" i="215" s="1"/>
  <c r="H29" i="215"/>
  <c r="Q29" i="215" s="1"/>
  <c r="O30" i="215" s="1"/>
  <c r="G180" i="213"/>
  <c r="C180" i="213" s="1"/>
  <c r="G182" i="213"/>
  <c r="C182" i="213" s="1"/>
  <c r="G183" i="213"/>
  <c r="C183" i="213" s="1"/>
  <c r="H179" i="213"/>
  <c r="Q179" i="213" s="1"/>
  <c r="O180" i="213" s="1"/>
  <c r="G179" i="213"/>
  <c r="C179" i="213" s="1"/>
  <c r="G181" i="213"/>
  <c r="C181" i="213" s="1"/>
  <c r="Q5" i="217"/>
  <c r="O6" i="217" s="1"/>
  <c r="G44" i="216"/>
  <c r="C44" i="216" s="1"/>
  <c r="G42" i="216"/>
  <c r="C42" i="216" s="1"/>
  <c r="H41" i="216"/>
  <c r="Q41" i="216" s="1"/>
  <c r="O42" i="216" s="1"/>
  <c r="G43" i="216"/>
  <c r="C43" i="216" s="1"/>
  <c r="G45" i="216"/>
  <c r="C45" i="216" s="1"/>
  <c r="G41" i="216"/>
  <c r="C41" i="216" s="1"/>
  <c r="G86" i="213"/>
  <c r="C86" i="213" s="1"/>
  <c r="G84" i="213"/>
  <c r="C84" i="213" s="1"/>
  <c r="H83" i="213"/>
  <c r="Q83" i="213" s="1"/>
  <c r="O84" i="213" s="1"/>
  <c r="G85" i="213"/>
  <c r="C85" i="213" s="1"/>
  <c r="G87" i="213"/>
  <c r="C87" i="213" s="1"/>
  <c r="G83" i="213"/>
  <c r="C83" i="213" s="1"/>
  <c r="H125" i="214"/>
  <c r="Q125" i="214" s="1"/>
  <c r="O126" i="214" s="1"/>
  <c r="G125" i="214"/>
  <c r="C125" i="214" s="1"/>
  <c r="G128" i="214"/>
  <c r="C128" i="214" s="1"/>
  <c r="G127" i="214"/>
  <c r="C127" i="214" s="1"/>
  <c r="G129" i="214"/>
  <c r="C129" i="214" s="1"/>
  <c r="G126" i="214"/>
  <c r="C126" i="214" s="1"/>
  <c r="G162" i="213"/>
  <c r="C162" i="213" s="1"/>
  <c r="G165" i="213"/>
  <c r="C165" i="213" s="1"/>
  <c r="G163" i="213"/>
  <c r="C163" i="213" s="1"/>
  <c r="G161" i="213"/>
  <c r="C161" i="213" s="1"/>
  <c r="G164" i="213"/>
  <c r="C164" i="213" s="1"/>
  <c r="H161" i="213"/>
  <c r="Q161" i="213" s="1"/>
  <c r="O162" i="213" s="1"/>
  <c r="H53" i="214"/>
  <c r="Q53" i="214" s="1"/>
  <c r="O54" i="214" s="1"/>
  <c r="G57" i="214"/>
  <c r="C57" i="214" s="1"/>
  <c r="G53" i="214"/>
  <c r="C53" i="214" s="1"/>
  <c r="G56" i="214"/>
  <c r="C56" i="214" s="1"/>
  <c r="G55" i="214"/>
  <c r="C55" i="214" s="1"/>
  <c r="G54" i="214"/>
  <c r="C54" i="214" s="1"/>
  <c r="G63" i="217"/>
  <c r="C63" i="217" s="1"/>
  <c r="G62" i="217"/>
  <c r="C62" i="217" s="1"/>
  <c r="G59" i="217"/>
  <c r="C59" i="217" s="1"/>
  <c r="H59" i="217"/>
  <c r="Q59" i="217" s="1"/>
  <c r="O60" i="217" s="1"/>
  <c r="G60" i="217"/>
  <c r="C60" i="217" s="1"/>
  <c r="G61" i="217"/>
  <c r="C61" i="217" s="1"/>
  <c r="G59" i="216"/>
  <c r="C59" i="216" s="1"/>
  <c r="H59" i="216"/>
  <c r="Q59" i="216" s="1"/>
  <c r="O60" i="216" s="1"/>
  <c r="G62" i="216"/>
  <c r="C62" i="216" s="1"/>
  <c r="G63" i="216"/>
  <c r="C63" i="216" s="1"/>
  <c r="G60" i="216"/>
  <c r="C60" i="216" s="1"/>
  <c r="G61" i="216"/>
  <c r="C61" i="216" s="1"/>
  <c r="G53" i="215"/>
  <c r="C53" i="215" s="1"/>
  <c r="G54" i="215"/>
  <c r="C54" i="215" s="1"/>
  <c r="G55" i="215"/>
  <c r="C55" i="215" s="1"/>
  <c r="G56" i="215"/>
  <c r="C56" i="215" s="1"/>
  <c r="G57" i="215"/>
  <c r="C57" i="215" s="1"/>
  <c r="H53" i="215"/>
  <c r="Q53" i="215" s="1"/>
  <c r="O54" i="215" s="1"/>
  <c r="H59" i="214"/>
  <c r="Q59" i="214" s="1"/>
  <c r="O60" i="214" s="1"/>
  <c r="G59" i="214"/>
  <c r="C59" i="214" s="1"/>
  <c r="G63" i="214"/>
  <c r="C63" i="214" s="1"/>
  <c r="G61" i="214"/>
  <c r="C61" i="214" s="1"/>
  <c r="G60" i="214"/>
  <c r="C60" i="214" s="1"/>
  <c r="G62" i="214"/>
  <c r="C62" i="214" s="1"/>
  <c r="G111" i="213"/>
  <c r="C111" i="213" s="1"/>
  <c r="G107" i="213"/>
  <c r="C107" i="213" s="1"/>
  <c r="G110" i="213"/>
  <c r="C110" i="213" s="1"/>
  <c r="G108" i="213"/>
  <c r="C108" i="213" s="1"/>
  <c r="H107" i="213"/>
  <c r="Q107" i="213" s="1"/>
  <c r="O108" i="213" s="1"/>
  <c r="G109" i="213"/>
  <c r="C109" i="213" s="1"/>
  <c r="G108" i="217"/>
  <c r="C108" i="217" s="1"/>
  <c r="G107" i="217"/>
  <c r="C107" i="217" s="1"/>
  <c r="G109" i="217"/>
  <c r="C109" i="217" s="1"/>
  <c r="G110" i="217"/>
  <c r="C110" i="217" s="1"/>
  <c r="H107" i="217"/>
  <c r="Q107" i="217" s="1"/>
  <c r="O108" i="217" s="1"/>
  <c r="G111" i="217"/>
  <c r="C111" i="217" s="1"/>
  <c r="G13" i="217"/>
  <c r="C13" i="217" s="1"/>
  <c r="G11" i="217"/>
  <c r="C11" i="217" s="1"/>
  <c r="G14" i="217"/>
  <c r="C14" i="217" s="1"/>
  <c r="H11" i="217"/>
  <c r="Q11" i="217" s="1"/>
  <c r="O12" i="217" s="1"/>
  <c r="G12" i="217"/>
  <c r="C12" i="217" s="1"/>
  <c r="G15" i="217"/>
  <c r="C15" i="217" s="1"/>
  <c r="G152" i="215"/>
  <c r="C152" i="215" s="1"/>
  <c r="G151" i="215"/>
  <c r="C151" i="215" s="1"/>
  <c r="G149" i="215"/>
  <c r="C149" i="215" s="1"/>
  <c r="G153" i="215"/>
  <c r="C153" i="215" s="1"/>
  <c r="H149" i="215"/>
  <c r="Q149" i="215" s="1"/>
  <c r="O150" i="215" s="1"/>
  <c r="G150" i="215"/>
  <c r="C150" i="215" s="1"/>
  <c r="G15" i="213"/>
  <c r="C15" i="213" s="1"/>
  <c r="G11" i="213"/>
  <c r="C11" i="213" s="1"/>
  <c r="G13" i="213"/>
  <c r="C13" i="213" s="1"/>
  <c r="H11" i="213"/>
  <c r="Q11" i="213" s="1"/>
  <c r="O12" i="213" s="1"/>
  <c r="G14" i="213"/>
  <c r="C14" i="213" s="1"/>
  <c r="G12" i="213"/>
  <c r="C12" i="213" s="1"/>
  <c r="G149" i="217"/>
  <c r="C149" i="217" s="1"/>
  <c r="G152" i="217"/>
  <c r="C152" i="217" s="1"/>
  <c r="G151" i="217"/>
  <c r="C151" i="217" s="1"/>
  <c r="G150" i="217"/>
  <c r="C150" i="217" s="1"/>
  <c r="H149" i="217"/>
  <c r="Q149" i="217" s="1"/>
  <c r="O150" i="217" s="1"/>
  <c r="G153" i="217"/>
  <c r="C153" i="217" s="1"/>
  <c r="G49" i="217"/>
  <c r="C49" i="217" s="1"/>
  <c r="G50" i="217"/>
  <c r="C50" i="217" s="1"/>
  <c r="G47" i="217"/>
  <c r="C47" i="217" s="1"/>
  <c r="H47" i="217"/>
  <c r="Q47" i="217" s="1"/>
  <c r="O48" i="217" s="1"/>
  <c r="G51" i="217"/>
  <c r="C51" i="217" s="1"/>
  <c r="G48" i="217"/>
  <c r="C48" i="217" s="1"/>
  <c r="G39" i="214"/>
  <c r="C39" i="214" s="1"/>
  <c r="G37" i="214"/>
  <c r="C37" i="214" s="1"/>
  <c r="G36" i="214"/>
  <c r="C36" i="214" s="1"/>
  <c r="H35" i="214"/>
  <c r="Q35" i="214" s="1"/>
  <c r="O36" i="214" s="1"/>
  <c r="G38" i="214"/>
  <c r="C38" i="214" s="1"/>
  <c r="G35" i="214"/>
  <c r="C35" i="214" s="1"/>
  <c r="G89" i="213"/>
  <c r="C89" i="213" s="1"/>
  <c r="H89" i="213"/>
  <c r="Q89" i="213" s="1"/>
  <c r="O90" i="213" s="1"/>
  <c r="G92" i="213"/>
  <c r="C92" i="213" s="1"/>
  <c r="G93" i="213"/>
  <c r="C93" i="213" s="1"/>
  <c r="G90" i="213"/>
  <c r="C90" i="213" s="1"/>
  <c r="G91" i="213"/>
  <c r="C91" i="213" s="1"/>
  <c r="G97" i="217"/>
  <c r="C97" i="217" s="1"/>
  <c r="G98" i="217"/>
  <c r="C98" i="217" s="1"/>
  <c r="G95" i="217"/>
  <c r="C95" i="217" s="1"/>
  <c r="H95" i="217"/>
  <c r="Q95" i="217" s="1"/>
  <c r="O96" i="217" s="1"/>
  <c r="G99" i="217"/>
  <c r="C99" i="217" s="1"/>
  <c r="G96" i="217"/>
  <c r="C96" i="217" s="1"/>
  <c r="H131" i="215"/>
  <c r="Q131" i="215" s="1"/>
  <c r="O132" i="215" s="1"/>
  <c r="G132" i="215"/>
  <c r="C132" i="215" s="1"/>
  <c r="G135" i="215"/>
  <c r="C135" i="215" s="1"/>
  <c r="G133" i="215"/>
  <c r="C133" i="215" s="1"/>
  <c r="G131" i="215"/>
  <c r="C131" i="215" s="1"/>
  <c r="G134" i="215"/>
  <c r="C134" i="215" s="1"/>
  <c r="G132" i="214"/>
  <c r="C132" i="214" s="1"/>
  <c r="G133" i="214"/>
  <c r="C133" i="214" s="1"/>
  <c r="G134" i="214"/>
  <c r="C134" i="214" s="1"/>
  <c r="G131" i="214"/>
  <c r="C131" i="214" s="1"/>
  <c r="G135" i="214"/>
  <c r="C135" i="214" s="1"/>
  <c r="H131" i="214"/>
  <c r="Q131" i="214" s="1"/>
  <c r="O132" i="214" s="1"/>
  <c r="G150" i="216"/>
  <c r="C150" i="216" s="1"/>
  <c r="G152" i="216"/>
  <c r="C152" i="216" s="1"/>
  <c r="G151" i="216"/>
  <c r="C151" i="216" s="1"/>
  <c r="G149" i="216"/>
  <c r="C149" i="216" s="1"/>
  <c r="H149" i="216"/>
  <c r="Q149" i="216" s="1"/>
  <c r="O150" i="216" s="1"/>
  <c r="G153" i="216"/>
  <c r="C153" i="216" s="1"/>
  <c r="G137" i="214"/>
  <c r="C137" i="214" s="1"/>
  <c r="G140" i="214"/>
  <c r="C140" i="214" s="1"/>
  <c r="G139" i="214"/>
  <c r="C139" i="214" s="1"/>
  <c r="H137" i="214"/>
  <c r="Q137" i="214" s="1"/>
  <c r="O138" i="214" s="1"/>
  <c r="G141" i="214"/>
  <c r="C141" i="214" s="1"/>
  <c r="G138" i="214"/>
  <c r="C138" i="214" s="1"/>
  <c r="G38" i="215"/>
  <c r="C38" i="215" s="1"/>
  <c r="H35" i="215"/>
  <c r="Q35" i="215" s="1"/>
  <c r="O36" i="215" s="1"/>
  <c r="G36" i="215"/>
  <c r="C36" i="215" s="1"/>
  <c r="G39" i="215"/>
  <c r="C39" i="215" s="1"/>
  <c r="G37" i="215"/>
  <c r="C37" i="215" s="1"/>
  <c r="G35" i="215"/>
  <c r="C35" i="215" s="1"/>
  <c r="G169" i="217"/>
  <c r="C169" i="217" s="1"/>
  <c r="G167" i="217"/>
  <c r="C167" i="217" s="1"/>
  <c r="G170" i="217"/>
  <c r="C170" i="217" s="1"/>
  <c r="G171" i="217"/>
  <c r="C171" i="217" s="1"/>
  <c r="H167" i="217"/>
  <c r="Q167" i="217" s="1"/>
  <c r="O168" i="217" s="1"/>
  <c r="G168" i="217"/>
  <c r="C168" i="217" s="1"/>
  <c r="G116" i="216"/>
  <c r="C116" i="216" s="1"/>
  <c r="H113" i="216"/>
  <c r="Q113" i="216" s="1"/>
  <c r="O114" i="216" s="1"/>
  <c r="G114" i="216"/>
  <c r="C114" i="216" s="1"/>
  <c r="G117" i="216"/>
  <c r="C117" i="216" s="1"/>
  <c r="G113" i="216"/>
  <c r="C113" i="216" s="1"/>
  <c r="G115" i="216"/>
  <c r="C115" i="216" s="1"/>
  <c r="H113" i="213"/>
  <c r="Q113" i="213" s="1"/>
  <c r="O114" i="213" s="1"/>
  <c r="G114" i="213"/>
  <c r="C114" i="213" s="1"/>
  <c r="G117" i="213"/>
  <c r="C117" i="213" s="1"/>
  <c r="G115" i="213"/>
  <c r="C115" i="213" s="1"/>
  <c r="G113" i="213"/>
  <c r="C113" i="213" s="1"/>
  <c r="G116" i="213"/>
  <c r="C116" i="213" s="1"/>
  <c r="H17" i="213"/>
  <c r="Q17" i="213" s="1"/>
  <c r="O18" i="213" s="1"/>
  <c r="G18" i="213"/>
  <c r="C18" i="213" s="1"/>
  <c r="G21" i="213"/>
  <c r="C21" i="213" s="1"/>
  <c r="G19" i="213"/>
  <c r="C19" i="213" s="1"/>
  <c r="G17" i="213"/>
  <c r="C17" i="213" s="1"/>
  <c r="G20" i="213"/>
  <c r="C20" i="213" s="1"/>
  <c r="G161" i="217"/>
  <c r="C161" i="217" s="1"/>
  <c r="H161" i="217"/>
  <c r="Q161" i="217" s="1"/>
  <c r="O162" i="217" s="1"/>
  <c r="G162" i="217"/>
  <c r="C162" i="217" s="1"/>
  <c r="G164" i="217"/>
  <c r="C164" i="217" s="1"/>
  <c r="G163" i="217"/>
  <c r="C163" i="217" s="1"/>
  <c r="G165" i="217"/>
  <c r="C165" i="217" s="1"/>
  <c r="H161" i="216"/>
  <c r="Q161" i="216" s="1"/>
  <c r="O162" i="216" s="1"/>
  <c r="G162" i="216"/>
  <c r="C162" i="216" s="1"/>
  <c r="G165" i="216"/>
  <c r="C165" i="216" s="1"/>
  <c r="G163" i="216"/>
  <c r="C163" i="216" s="1"/>
  <c r="G161" i="216"/>
  <c r="C161" i="216" s="1"/>
  <c r="G164" i="216"/>
  <c r="C164" i="216" s="1"/>
  <c r="G155" i="214"/>
  <c r="C155" i="214" s="1"/>
  <c r="G158" i="214"/>
  <c r="C158" i="214" s="1"/>
  <c r="G157" i="214"/>
  <c r="C157" i="214" s="1"/>
  <c r="G159" i="214"/>
  <c r="C159" i="214" s="1"/>
  <c r="G156" i="214"/>
  <c r="C156" i="214" s="1"/>
  <c r="H155" i="214"/>
  <c r="Q155" i="214" s="1"/>
  <c r="O156" i="214" s="1"/>
  <c r="H17" i="217"/>
  <c r="Q17" i="217" s="1"/>
  <c r="O18" i="217" s="1"/>
  <c r="G18" i="217"/>
  <c r="C18" i="217" s="1"/>
  <c r="G20" i="217"/>
  <c r="C20" i="217" s="1"/>
  <c r="G19" i="217"/>
  <c r="C19" i="217" s="1"/>
  <c r="G21" i="217"/>
  <c r="C21" i="217" s="1"/>
  <c r="G17" i="217"/>
  <c r="C17" i="217" s="1"/>
  <c r="G69" i="215"/>
  <c r="C69" i="215" s="1"/>
  <c r="G68" i="215"/>
  <c r="C68" i="215" s="1"/>
  <c r="G67" i="215"/>
  <c r="C67" i="215" s="1"/>
  <c r="G65" i="215"/>
  <c r="C65" i="215" s="1"/>
  <c r="H65" i="215"/>
  <c r="Q65" i="215" s="1"/>
  <c r="O66" i="215" s="1"/>
  <c r="G66" i="215"/>
  <c r="C66" i="215" s="1"/>
  <c r="G162" i="214"/>
  <c r="C162" i="214" s="1"/>
  <c r="G164" i="214"/>
  <c r="C164" i="214" s="1"/>
  <c r="G163" i="214"/>
  <c r="C163" i="214" s="1"/>
  <c r="G165" i="214"/>
  <c r="C165" i="214" s="1"/>
  <c r="H161" i="214"/>
  <c r="Q161" i="214" s="1"/>
  <c r="O162" i="214" s="1"/>
  <c r="G161" i="214"/>
  <c r="C161" i="214" s="1"/>
  <c r="G66" i="214"/>
  <c r="C66" i="214" s="1"/>
  <c r="H65" i="214"/>
  <c r="Q65" i="214" s="1"/>
  <c r="O66" i="214" s="1"/>
  <c r="G68" i="214"/>
  <c r="C68" i="214" s="1"/>
  <c r="G65" i="214"/>
  <c r="C65" i="214" s="1"/>
  <c r="G67" i="214"/>
  <c r="C67" i="214" s="1"/>
  <c r="G69" i="214"/>
  <c r="C69" i="214" s="1"/>
  <c r="G120" i="213"/>
  <c r="C120" i="213" s="1"/>
  <c r="G122" i="213"/>
  <c r="C122" i="213" s="1"/>
  <c r="H119" i="213"/>
  <c r="Q119" i="213" s="1"/>
  <c r="O120" i="213" s="1"/>
  <c r="G119" i="213"/>
  <c r="C119" i="213" s="1"/>
  <c r="G123" i="213"/>
  <c r="C123" i="213" s="1"/>
  <c r="G121" i="213"/>
  <c r="C121" i="213" s="1"/>
  <c r="G115" i="217"/>
  <c r="C115" i="217" s="1"/>
  <c r="G114" i="217"/>
  <c r="C114" i="217" s="1"/>
  <c r="H113" i="217"/>
  <c r="Q113" i="217" s="1"/>
  <c r="O114" i="217" s="1"/>
  <c r="G116" i="217"/>
  <c r="C116" i="217" s="1"/>
  <c r="G117" i="217"/>
  <c r="C117" i="217" s="1"/>
  <c r="G113" i="217"/>
  <c r="C113" i="217" s="1"/>
  <c r="G67" i="216"/>
  <c r="C67" i="216" s="1"/>
  <c r="G69" i="216"/>
  <c r="C69" i="216" s="1"/>
  <c r="G65" i="216"/>
  <c r="C65" i="216" s="1"/>
  <c r="G68" i="216"/>
  <c r="C68" i="216" s="1"/>
  <c r="G66" i="216"/>
  <c r="C66" i="216" s="1"/>
  <c r="H65" i="216"/>
  <c r="Q65" i="216" s="1"/>
  <c r="O66" i="216" s="1"/>
  <c r="G68" i="217"/>
  <c r="C68" i="217" s="1"/>
  <c r="G69" i="217"/>
  <c r="C69" i="217" s="1"/>
  <c r="G65" i="217"/>
  <c r="C65" i="217" s="1"/>
  <c r="G66" i="217"/>
  <c r="C66" i="217" s="1"/>
  <c r="H65" i="217"/>
  <c r="Q65" i="217" s="1"/>
  <c r="O66" i="217" s="1"/>
  <c r="G67" i="217"/>
  <c r="C67" i="217" s="1"/>
  <c r="G119" i="216"/>
  <c r="C119" i="216" s="1"/>
  <c r="G120" i="216"/>
  <c r="C120" i="216" s="1"/>
  <c r="G123" i="216"/>
  <c r="C123" i="216" s="1"/>
  <c r="G121" i="216"/>
  <c r="C121" i="216" s="1"/>
  <c r="G122" i="216"/>
  <c r="C122" i="216" s="1"/>
  <c r="H119" i="216"/>
  <c r="Q119" i="216" s="1"/>
  <c r="O120" i="216" s="1"/>
  <c r="Q5" i="216"/>
  <c r="O6" i="216" s="1"/>
  <c r="G167" i="214"/>
  <c r="C167" i="214" s="1"/>
  <c r="G169" i="214"/>
  <c r="C169" i="214" s="1"/>
  <c r="G171" i="214"/>
  <c r="C171" i="214" s="1"/>
  <c r="H167" i="214"/>
  <c r="Q167" i="214" s="1"/>
  <c r="O168" i="214" s="1"/>
  <c r="G168" i="214"/>
  <c r="C168" i="214" s="1"/>
  <c r="G170" i="214"/>
  <c r="C170" i="214" s="1"/>
  <c r="G75" i="214"/>
  <c r="C75" i="214" s="1"/>
  <c r="H71" i="214"/>
  <c r="Q71" i="214" s="1"/>
  <c r="O72" i="214" s="1"/>
  <c r="G74" i="214"/>
  <c r="C74" i="214" s="1"/>
  <c r="G71" i="214"/>
  <c r="C71" i="214" s="1"/>
  <c r="G72" i="214"/>
  <c r="C72" i="214" s="1"/>
  <c r="G73" i="214"/>
  <c r="C73" i="214" s="1"/>
  <c r="H23" i="213"/>
  <c r="Q23" i="213" s="1"/>
  <c r="O24" i="213" s="1"/>
  <c r="G27" i="213"/>
  <c r="C27" i="213" s="1"/>
  <c r="G25" i="213"/>
  <c r="C25" i="213" s="1"/>
  <c r="G26" i="213"/>
  <c r="C26" i="213" s="1"/>
  <c r="G23" i="213"/>
  <c r="C23" i="213" s="1"/>
  <c r="G24" i="213"/>
  <c r="C24" i="213" s="1"/>
  <c r="G123" i="217"/>
  <c r="C123" i="217" s="1"/>
  <c r="G120" i="217"/>
  <c r="C120" i="217" s="1"/>
  <c r="G121" i="217"/>
  <c r="C121" i="217" s="1"/>
  <c r="G122" i="217"/>
  <c r="C122" i="217" s="1"/>
  <c r="G119" i="217"/>
  <c r="C119" i="217" s="1"/>
  <c r="H119" i="217"/>
  <c r="Q119" i="217" s="1"/>
  <c r="O120" i="217" s="1"/>
  <c r="G75" i="217"/>
  <c r="C75" i="217" s="1"/>
  <c r="G72" i="217"/>
  <c r="C72" i="217" s="1"/>
  <c r="G73" i="217"/>
  <c r="C73" i="217" s="1"/>
  <c r="G71" i="217"/>
  <c r="C71" i="217" s="1"/>
  <c r="H71" i="217"/>
  <c r="Q71" i="217" s="1"/>
  <c r="O72" i="217" s="1"/>
  <c r="G74" i="217"/>
  <c r="C74" i="217" s="1"/>
  <c r="G162" i="215"/>
  <c r="C162" i="215" s="1"/>
  <c r="G165" i="215"/>
  <c r="C165" i="215" s="1"/>
  <c r="G163" i="215"/>
  <c r="C163" i="215" s="1"/>
  <c r="G164" i="215"/>
  <c r="C164" i="215" s="1"/>
  <c r="H161" i="215"/>
  <c r="Q161" i="215" s="1"/>
  <c r="O162" i="215" s="1"/>
  <c r="G161" i="215"/>
  <c r="C161" i="215" s="1"/>
  <c r="G84" i="215"/>
  <c r="C84" i="215" s="1"/>
  <c r="G87" i="215"/>
  <c r="C87" i="215" s="1"/>
  <c r="H83" i="215"/>
  <c r="Q83" i="215" s="1"/>
  <c r="O84" i="215" s="1"/>
  <c r="G85" i="215"/>
  <c r="C85" i="215" s="1"/>
  <c r="G83" i="215"/>
  <c r="C83" i="215" s="1"/>
  <c r="G86" i="215"/>
  <c r="C86" i="215" s="1"/>
  <c r="G45" i="213"/>
  <c r="C45" i="213" s="1"/>
  <c r="G41" i="213"/>
  <c r="C41" i="213" s="1"/>
  <c r="G44" i="213"/>
  <c r="C44" i="213" s="1"/>
  <c r="H41" i="213"/>
  <c r="Q41" i="213" s="1"/>
  <c r="O42" i="213" s="1"/>
  <c r="G43" i="213"/>
  <c r="C43" i="213" s="1"/>
  <c r="G42" i="213"/>
  <c r="C42" i="213" s="1"/>
  <c r="G125" i="216"/>
  <c r="C125" i="216" s="1"/>
  <c r="G128" i="216"/>
  <c r="C128" i="216" s="1"/>
  <c r="G126" i="216"/>
  <c r="C126" i="216" s="1"/>
  <c r="G129" i="216"/>
  <c r="C129" i="216" s="1"/>
  <c r="H125" i="216"/>
  <c r="Q125" i="216" s="1"/>
  <c r="O126" i="216" s="1"/>
  <c r="G127" i="216"/>
  <c r="C127" i="216" s="1"/>
  <c r="G176" i="216"/>
  <c r="C176" i="216" s="1"/>
  <c r="G174" i="216"/>
  <c r="C174" i="216" s="1"/>
  <c r="H173" i="216"/>
  <c r="Q173" i="216" s="1"/>
  <c r="O174" i="216" s="1"/>
  <c r="G177" i="216"/>
  <c r="C177" i="216" s="1"/>
  <c r="G173" i="216"/>
  <c r="C173" i="216" s="1"/>
  <c r="G175" i="216"/>
  <c r="C175" i="216" s="1"/>
  <c r="G15" i="216"/>
  <c r="C15" i="216" s="1"/>
  <c r="G12" i="216"/>
  <c r="C12" i="216" s="1"/>
  <c r="G13" i="216"/>
  <c r="C13" i="216" s="1"/>
  <c r="G11" i="216"/>
  <c r="C11" i="216" s="1"/>
  <c r="H11" i="216"/>
  <c r="Q11" i="216" s="1"/>
  <c r="O12" i="216" s="1"/>
  <c r="G14" i="216"/>
  <c r="C14" i="216" s="1"/>
  <c r="G84" i="214"/>
  <c r="C84" i="214" s="1"/>
  <c r="G87" i="214"/>
  <c r="C87" i="214" s="1"/>
  <c r="G86" i="214"/>
  <c r="C86" i="214" s="1"/>
  <c r="G83" i="214"/>
  <c r="C83" i="214" s="1"/>
  <c r="H83" i="214"/>
  <c r="Q83" i="214" s="1"/>
  <c r="O84" i="214" s="1"/>
  <c r="G85" i="214"/>
  <c r="C85" i="214" s="1"/>
  <c r="G139" i="213"/>
  <c r="C139" i="213" s="1"/>
  <c r="G137" i="213"/>
  <c r="C137" i="213" s="1"/>
  <c r="G140" i="213"/>
  <c r="C140" i="213" s="1"/>
  <c r="G141" i="213"/>
  <c r="C141" i="213" s="1"/>
  <c r="H137" i="213"/>
  <c r="Q137" i="213" s="1"/>
  <c r="O138" i="213" s="1"/>
  <c r="G138" i="213"/>
  <c r="C138" i="213" s="1"/>
  <c r="G33" i="217"/>
  <c r="C33" i="217" s="1"/>
  <c r="G31" i="217"/>
  <c r="C31" i="217" s="1"/>
  <c r="G32" i="217"/>
  <c r="C32" i="217" s="1"/>
  <c r="G30" i="217"/>
  <c r="C30" i="217" s="1"/>
  <c r="H29" i="217"/>
  <c r="Q29" i="217" s="1"/>
  <c r="O30" i="217" s="1"/>
  <c r="G29" i="217"/>
  <c r="C29" i="217" s="1"/>
  <c r="G92" i="215"/>
  <c r="C92" i="215" s="1"/>
  <c r="G91" i="215"/>
  <c r="C91" i="215" s="1"/>
  <c r="G89" i="215"/>
  <c r="C89" i="215" s="1"/>
  <c r="G93" i="215"/>
  <c r="C93" i="215" s="1"/>
  <c r="H89" i="215"/>
  <c r="Q89" i="215" s="1"/>
  <c r="O90" i="215" s="1"/>
  <c r="G90" i="215"/>
  <c r="C90" i="215" s="1"/>
  <c r="G128" i="217"/>
  <c r="C128" i="217" s="1"/>
  <c r="G126" i="217"/>
  <c r="C126" i="217" s="1"/>
  <c r="H125" i="217"/>
  <c r="Q125" i="217" s="1"/>
  <c r="O126" i="217" s="1"/>
  <c r="G127" i="217"/>
  <c r="C127" i="217" s="1"/>
  <c r="G129" i="217"/>
  <c r="C129" i="217" s="1"/>
  <c r="G125" i="217"/>
  <c r="C125" i="217" s="1"/>
  <c r="Q5" i="215"/>
  <c r="O6" i="215" s="1"/>
  <c r="G49" i="213"/>
  <c r="C49" i="213" s="1"/>
  <c r="G47" i="213"/>
  <c r="C47" i="213" s="1"/>
  <c r="G48" i="213"/>
  <c r="C48" i="213" s="1"/>
  <c r="G51" i="213"/>
  <c r="C51" i="213" s="1"/>
  <c r="H47" i="213"/>
  <c r="Q47" i="213" s="1"/>
  <c r="O48" i="213" s="1"/>
  <c r="G50" i="213"/>
  <c r="C50" i="213" s="1"/>
  <c r="G171" i="215"/>
  <c r="C171" i="215" s="1"/>
  <c r="G169" i="215"/>
  <c r="C169" i="215" s="1"/>
  <c r="G170" i="215"/>
  <c r="C170" i="215" s="1"/>
  <c r="G167" i="215"/>
  <c r="C167" i="215" s="1"/>
  <c r="G168" i="215"/>
  <c r="C168" i="215" s="1"/>
  <c r="H167" i="215"/>
  <c r="Q167" i="215" s="1"/>
  <c r="O168" i="215" s="1"/>
  <c r="G90" i="214"/>
  <c r="C90" i="214" s="1"/>
  <c r="G92" i="214"/>
  <c r="C92" i="214" s="1"/>
  <c r="G91" i="214"/>
  <c r="C91" i="214" s="1"/>
  <c r="G93" i="214"/>
  <c r="C93" i="214" s="1"/>
  <c r="H89" i="214"/>
  <c r="Q89" i="214" s="1"/>
  <c r="O90" i="214" s="1"/>
  <c r="G89" i="214"/>
  <c r="C89" i="214" s="1"/>
  <c r="G138" i="216"/>
  <c r="C138" i="216" s="1"/>
  <c r="G137" i="216"/>
  <c r="C137" i="216" s="1"/>
  <c r="G139" i="216"/>
  <c r="C139" i="216" s="1"/>
  <c r="G140" i="216"/>
  <c r="C140" i="216" s="1"/>
  <c r="G141" i="216"/>
  <c r="C141" i="216" s="1"/>
  <c r="H137" i="216"/>
  <c r="Q137" i="216" s="1"/>
  <c r="O138" i="216" s="1"/>
  <c r="H107" i="214"/>
  <c r="Q107" i="214" s="1"/>
  <c r="O108" i="214" s="1"/>
  <c r="G108" i="214"/>
  <c r="C108" i="214" s="1"/>
  <c r="G111" i="214"/>
  <c r="C111" i="214" s="1"/>
  <c r="G110" i="214"/>
  <c r="C110" i="214" s="1"/>
  <c r="G107" i="214"/>
  <c r="C107" i="214" s="1"/>
  <c r="G109" i="214"/>
  <c r="C109" i="214" s="1"/>
  <c r="G99" i="216"/>
  <c r="C99" i="216" s="1"/>
  <c r="G97" i="216"/>
  <c r="C97" i="216" s="1"/>
  <c r="G95" i="216"/>
  <c r="C95" i="216" s="1"/>
  <c r="G98" i="216"/>
  <c r="C98" i="216" s="1"/>
  <c r="H95" i="216"/>
  <c r="Q95" i="216" s="1"/>
  <c r="O96" i="216" s="1"/>
  <c r="G96" i="216"/>
  <c r="C96" i="216" s="1"/>
  <c r="G33" i="216"/>
  <c r="C33" i="216" s="1"/>
  <c r="G31" i="216"/>
  <c r="C31" i="216" s="1"/>
  <c r="G29" i="216"/>
  <c r="C29" i="216" s="1"/>
  <c r="G32" i="216"/>
  <c r="C32" i="216" s="1"/>
  <c r="H29" i="216"/>
  <c r="Q29" i="216" s="1"/>
  <c r="O30" i="216" s="1"/>
  <c r="G30" i="216"/>
  <c r="C30" i="216" s="1"/>
  <c r="G17" i="214"/>
  <c r="C17" i="214" s="1"/>
  <c r="G21" i="214"/>
  <c r="C21" i="214" s="1"/>
  <c r="G19" i="214"/>
  <c r="C19" i="214" s="1"/>
  <c r="G18" i="214"/>
  <c r="C18" i="214" s="1"/>
  <c r="H17" i="214"/>
  <c r="Q17" i="214" s="1"/>
  <c r="O18" i="214" s="1"/>
  <c r="G20" i="214"/>
  <c r="C20" i="214" s="1"/>
  <c r="G66" i="213"/>
  <c r="C66" i="213" s="1"/>
  <c r="G65" i="213"/>
  <c r="C65" i="213" s="1"/>
  <c r="G67" i="213"/>
  <c r="C67" i="213" s="1"/>
  <c r="G68" i="213"/>
  <c r="C68" i="213" s="1"/>
  <c r="H65" i="213"/>
  <c r="Q65" i="213" s="1"/>
  <c r="O66" i="213" s="1"/>
  <c r="G69" i="213"/>
  <c r="C69" i="213" s="1"/>
  <c r="G37" i="217"/>
  <c r="C37" i="217" s="1"/>
  <c r="G35" i="217"/>
  <c r="C35" i="217" s="1"/>
  <c r="H35" i="217"/>
  <c r="Q35" i="217" s="1"/>
  <c r="O36" i="217" s="1"/>
  <c r="G39" i="217"/>
  <c r="C39" i="217" s="1"/>
  <c r="G38" i="217"/>
  <c r="C38" i="217" s="1"/>
  <c r="G36" i="217"/>
  <c r="C36" i="217" s="1"/>
  <c r="G183" i="215"/>
  <c r="C183" i="215" s="1"/>
  <c r="H179" i="215"/>
  <c r="Q179" i="215" s="1"/>
  <c r="O180" i="215" s="1"/>
  <c r="G181" i="215"/>
  <c r="C181" i="215" s="1"/>
  <c r="G179" i="215"/>
  <c r="C179" i="215" s="1"/>
  <c r="G182" i="215"/>
  <c r="C182" i="215" s="1"/>
  <c r="G180" i="215"/>
  <c r="C180" i="215" s="1"/>
  <c r="G107" i="215"/>
  <c r="C107" i="215" s="1"/>
  <c r="H107" i="215"/>
  <c r="Q107" i="215" s="1"/>
  <c r="O108" i="215" s="1"/>
  <c r="G110" i="215"/>
  <c r="C110" i="215" s="1"/>
  <c r="G108" i="215"/>
  <c r="C108" i="215" s="1"/>
  <c r="G109" i="215"/>
  <c r="C109" i="215" s="1"/>
  <c r="G111" i="215"/>
  <c r="C111" i="215" s="1"/>
  <c r="H11" i="215"/>
  <c r="Q11" i="215" s="1"/>
  <c r="O12" i="215" s="1"/>
  <c r="G15" i="215"/>
  <c r="C15" i="215" s="1"/>
  <c r="G13" i="215"/>
  <c r="C13" i="215" s="1"/>
  <c r="G14" i="215"/>
  <c r="C14" i="215" s="1"/>
  <c r="G11" i="215"/>
  <c r="C11" i="215" s="1"/>
  <c r="G12" i="215"/>
  <c r="C12" i="215" s="1"/>
  <c r="G15" i="214"/>
  <c r="C15" i="214" s="1"/>
  <c r="G11" i="214"/>
  <c r="C11" i="214" s="1"/>
  <c r="G13" i="214"/>
  <c r="C13" i="214" s="1"/>
  <c r="G14" i="214"/>
  <c r="C14" i="214" s="1"/>
  <c r="G12" i="214"/>
  <c r="C12" i="214" s="1"/>
  <c r="H11" i="214"/>
  <c r="G116" i="215"/>
  <c r="C116" i="215" s="1"/>
  <c r="H113" i="215"/>
  <c r="Q113" i="215" s="1"/>
  <c r="O114" i="215" s="1"/>
  <c r="G113" i="215"/>
  <c r="C113" i="215" s="1"/>
  <c r="G114" i="215"/>
  <c r="C114" i="215" s="1"/>
  <c r="G115" i="215"/>
  <c r="C115" i="215" s="1"/>
  <c r="G117" i="215"/>
  <c r="C117" i="215" s="1"/>
  <c r="G17" i="215"/>
  <c r="C17" i="215" s="1"/>
  <c r="G18" i="215"/>
  <c r="C18" i="215" s="1"/>
  <c r="H17" i="215"/>
  <c r="Q17" i="215" s="1"/>
  <c r="O18" i="215" s="1"/>
  <c r="G21" i="215"/>
  <c r="C21" i="215" s="1"/>
  <c r="G19" i="215"/>
  <c r="C19" i="215" s="1"/>
  <c r="G20" i="215"/>
  <c r="C20" i="215" s="1"/>
  <c r="G117" i="214"/>
  <c r="C117" i="214" s="1"/>
  <c r="G115" i="214"/>
  <c r="C115" i="214" s="1"/>
  <c r="G116" i="214"/>
  <c r="C116" i="214" s="1"/>
  <c r="G113" i="214"/>
  <c r="C113" i="214" s="1"/>
  <c r="G114" i="214"/>
  <c r="C114" i="214" s="1"/>
  <c r="H113" i="214"/>
  <c r="Q113" i="214" s="1"/>
  <c r="O114" i="214" s="1"/>
  <c r="G101" i="216"/>
  <c r="C101" i="216" s="1"/>
  <c r="G102" i="216"/>
  <c r="C102" i="216" s="1"/>
  <c r="G103" i="216"/>
  <c r="C103" i="216" s="1"/>
  <c r="H101" i="216"/>
  <c r="Q101" i="216" s="1"/>
  <c r="O102" i="216" s="1"/>
  <c r="G105" i="216"/>
  <c r="C105" i="216" s="1"/>
  <c r="G104" i="216"/>
  <c r="C104" i="216" s="1"/>
  <c r="G169" i="213"/>
  <c r="C169" i="213" s="1"/>
  <c r="G167" i="213"/>
  <c r="C167" i="213" s="1"/>
  <c r="G168" i="213"/>
  <c r="C168" i="213" s="1"/>
  <c r="G170" i="213"/>
  <c r="C170" i="213" s="1"/>
  <c r="H167" i="213"/>
  <c r="Q167" i="213" s="1"/>
  <c r="O168" i="213" s="1"/>
  <c r="G171" i="213"/>
  <c r="C171" i="213" s="1"/>
  <c r="G75" i="213"/>
  <c r="C75" i="213" s="1"/>
  <c r="G71" i="213"/>
  <c r="C71" i="213" s="1"/>
  <c r="G74" i="213"/>
  <c r="C74" i="213" s="1"/>
  <c r="G73" i="213"/>
  <c r="C73" i="213" s="1"/>
  <c r="H71" i="213"/>
  <c r="Q71" i="213" s="1"/>
  <c r="O72" i="213" s="1"/>
  <c r="G72" i="213"/>
  <c r="C72" i="213" s="1"/>
  <c r="G119" i="212"/>
  <c r="C119" i="212" s="1"/>
  <c r="G120" i="212"/>
  <c r="C120" i="212" s="1"/>
  <c r="G122" i="212"/>
  <c r="C122" i="212" s="1"/>
  <c r="G123" i="212"/>
  <c r="C123" i="212" s="1"/>
  <c r="H119" i="212"/>
  <c r="Q119" i="212" s="1"/>
  <c r="O120" i="212" s="1"/>
  <c r="G121" i="212"/>
  <c r="C121" i="212" s="1"/>
  <c r="G141" i="215"/>
  <c r="C141" i="215" s="1"/>
  <c r="G139" i="215"/>
  <c r="C139" i="215" s="1"/>
  <c r="G137" i="215"/>
  <c r="C137" i="215" s="1"/>
  <c r="G140" i="215"/>
  <c r="C140" i="215" s="1"/>
  <c r="G138" i="215"/>
  <c r="C138" i="215" s="1"/>
  <c r="H137" i="215"/>
  <c r="Q137" i="215" s="1"/>
  <c r="O138" i="215" s="1"/>
  <c r="G44" i="215"/>
  <c r="C44" i="215" s="1"/>
  <c r="G43" i="215"/>
  <c r="C43" i="215" s="1"/>
  <c r="G41" i="215"/>
  <c r="C41" i="215" s="1"/>
  <c r="H41" i="215"/>
  <c r="Q41" i="215" s="1"/>
  <c r="O42" i="215" s="1"/>
  <c r="G42" i="215"/>
  <c r="C42" i="215" s="1"/>
  <c r="G45" i="215"/>
  <c r="C45" i="215" s="1"/>
  <c r="G41" i="214"/>
  <c r="C41" i="214" s="1"/>
  <c r="G42" i="214"/>
  <c r="C42" i="214" s="1"/>
  <c r="G44" i="214"/>
  <c r="C44" i="214" s="1"/>
  <c r="G43" i="214"/>
  <c r="C43" i="214" s="1"/>
  <c r="H41" i="214"/>
  <c r="Q41" i="214" s="1"/>
  <c r="O42" i="214" s="1"/>
  <c r="G45" i="214"/>
  <c r="C45" i="214" s="1"/>
  <c r="G57" i="216"/>
  <c r="C57" i="216" s="1"/>
  <c r="G53" i="216"/>
  <c r="C53" i="216" s="1"/>
  <c r="G56" i="216"/>
  <c r="C56" i="216" s="1"/>
  <c r="G54" i="216"/>
  <c r="C54" i="216" s="1"/>
  <c r="H53" i="216"/>
  <c r="Q53" i="216" s="1"/>
  <c r="O54" i="216" s="1"/>
  <c r="G55" i="216"/>
  <c r="C55" i="216" s="1"/>
  <c r="G49" i="214"/>
  <c r="C49" i="214" s="1"/>
  <c r="G48" i="214"/>
  <c r="C48" i="214" s="1"/>
  <c r="H47" i="214"/>
  <c r="Q47" i="214" s="1"/>
  <c r="O48" i="214" s="1"/>
  <c r="G50" i="214"/>
  <c r="C50" i="214" s="1"/>
  <c r="G47" i="214"/>
  <c r="C47" i="214" s="1"/>
  <c r="G51" i="214"/>
  <c r="C51" i="214" s="1"/>
  <c r="H95" i="213"/>
  <c r="Q95" i="213" s="1"/>
  <c r="O96" i="213" s="1"/>
  <c r="G99" i="213"/>
  <c r="C99" i="213" s="1"/>
  <c r="G97" i="213"/>
  <c r="C97" i="213" s="1"/>
  <c r="G98" i="213"/>
  <c r="C98" i="213" s="1"/>
  <c r="G95" i="213"/>
  <c r="C95" i="213" s="1"/>
  <c r="G96" i="213"/>
  <c r="C96" i="213" s="1"/>
  <c r="G50" i="216"/>
  <c r="C50" i="216" s="1"/>
  <c r="H47" i="216"/>
  <c r="Q47" i="216" s="1"/>
  <c r="O48" i="216" s="1"/>
  <c r="G48" i="216"/>
  <c r="C48" i="216" s="1"/>
  <c r="G51" i="216"/>
  <c r="C51" i="216" s="1"/>
  <c r="G49" i="216"/>
  <c r="C49" i="216" s="1"/>
  <c r="G47" i="216"/>
  <c r="C47" i="216" s="1"/>
  <c r="Q5" i="213"/>
  <c r="O6" i="213" s="1"/>
  <c r="G170" i="212"/>
  <c r="C170" i="212" s="1"/>
  <c r="H167" i="212"/>
  <c r="Q167" i="212" s="1"/>
  <c r="O168" i="212" s="1"/>
  <c r="G168" i="212"/>
  <c r="C168" i="212" s="1"/>
  <c r="G167" i="212"/>
  <c r="C167" i="212" s="1"/>
  <c r="G171" i="212"/>
  <c r="C171" i="212" s="1"/>
  <c r="G169" i="212"/>
  <c r="C169" i="212" s="1"/>
  <c r="G128" i="210"/>
  <c r="C128" i="210" s="1"/>
  <c r="G125" i="210"/>
  <c r="C125" i="210" s="1"/>
  <c r="H125" i="210"/>
  <c r="Q125" i="210" s="1"/>
  <c r="O126" i="210" s="1"/>
  <c r="G129" i="210"/>
  <c r="C129" i="210" s="1"/>
  <c r="G126" i="210"/>
  <c r="C126" i="210" s="1"/>
  <c r="G127" i="210"/>
  <c r="C127" i="210" s="1"/>
  <c r="G33" i="210"/>
  <c r="C33" i="210" s="1"/>
  <c r="G30" i="210"/>
  <c r="C30" i="210" s="1"/>
  <c r="G31" i="210"/>
  <c r="C31" i="210" s="1"/>
  <c r="G32" i="210"/>
  <c r="C32" i="210" s="1"/>
  <c r="G29" i="210"/>
  <c r="C29" i="210" s="1"/>
  <c r="H29" i="210"/>
  <c r="Q29" i="210" s="1"/>
  <c r="O30" i="210" s="1"/>
  <c r="G54" i="207"/>
  <c r="C54" i="207" s="1"/>
  <c r="G55" i="207"/>
  <c r="C55" i="207" s="1"/>
  <c r="G53" i="207"/>
  <c r="C53" i="207" s="1"/>
  <c r="G56" i="207"/>
  <c r="C56" i="207" s="1"/>
  <c r="G57" i="207"/>
  <c r="C57" i="207" s="1"/>
  <c r="H53" i="207"/>
  <c r="Q53" i="207" s="1"/>
  <c r="O54" i="207" s="1"/>
  <c r="G134" i="209"/>
  <c r="C134" i="209" s="1"/>
  <c r="H131" i="209"/>
  <c r="Q131" i="209" s="1"/>
  <c r="O132" i="209" s="1"/>
  <c r="G132" i="209"/>
  <c r="C132" i="209" s="1"/>
  <c r="G135" i="209"/>
  <c r="C135" i="209" s="1"/>
  <c r="G133" i="209"/>
  <c r="C133" i="209" s="1"/>
  <c r="G131" i="209"/>
  <c r="C131" i="209" s="1"/>
  <c r="G98" i="206"/>
  <c r="C98" i="206" s="1"/>
  <c r="H95" i="206"/>
  <c r="Q95" i="206" s="1"/>
  <c r="O96" i="206" s="1"/>
  <c r="G97" i="206"/>
  <c r="C97" i="206" s="1"/>
  <c r="G95" i="206"/>
  <c r="C95" i="206" s="1"/>
  <c r="G99" i="206"/>
  <c r="C99" i="206" s="1"/>
  <c r="G96" i="206"/>
  <c r="C96" i="206" s="1"/>
  <c r="G125" i="212"/>
  <c r="C125" i="212" s="1"/>
  <c r="H125" i="212"/>
  <c r="Q125" i="212" s="1"/>
  <c r="O126" i="212" s="1"/>
  <c r="G129" i="212"/>
  <c r="C129" i="212" s="1"/>
  <c r="G126" i="212"/>
  <c r="C126" i="212" s="1"/>
  <c r="G127" i="212"/>
  <c r="C127" i="212" s="1"/>
  <c r="G128" i="212"/>
  <c r="C128" i="212" s="1"/>
  <c r="G91" i="208"/>
  <c r="C91" i="208" s="1"/>
  <c r="G92" i="208"/>
  <c r="C92" i="208" s="1"/>
  <c r="G89" i="208"/>
  <c r="C89" i="208" s="1"/>
  <c r="G90" i="208"/>
  <c r="C90" i="208" s="1"/>
  <c r="H89" i="208"/>
  <c r="Q89" i="208" s="1"/>
  <c r="O90" i="208" s="1"/>
  <c r="G93" i="208"/>
  <c r="C93" i="208" s="1"/>
  <c r="G18" i="138"/>
  <c r="C18" i="138" s="1"/>
  <c r="G19" i="138"/>
  <c r="C19" i="138" s="1"/>
  <c r="G20" i="138"/>
  <c r="C20" i="138" s="1"/>
  <c r="H17" i="138"/>
  <c r="Q17" i="138" s="1"/>
  <c r="O18" i="138" s="1"/>
  <c r="G17" i="138"/>
  <c r="C17" i="138" s="1"/>
  <c r="G21" i="138"/>
  <c r="C21" i="138" s="1"/>
  <c r="G111" i="212"/>
  <c r="C111" i="212" s="1"/>
  <c r="H107" i="212"/>
  <c r="Q107" i="212" s="1"/>
  <c r="O108" i="212" s="1"/>
  <c r="G107" i="212"/>
  <c r="C107" i="212" s="1"/>
  <c r="G110" i="212"/>
  <c r="C110" i="212" s="1"/>
  <c r="G109" i="212"/>
  <c r="C109" i="212" s="1"/>
  <c r="G108" i="212"/>
  <c r="C108" i="212" s="1"/>
  <c r="G95" i="210"/>
  <c r="C95" i="210" s="1"/>
  <c r="G96" i="210"/>
  <c r="C96" i="210" s="1"/>
  <c r="H95" i="210"/>
  <c r="Q95" i="210" s="1"/>
  <c r="O96" i="210" s="1"/>
  <c r="G99" i="210"/>
  <c r="C99" i="210" s="1"/>
  <c r="G97" i="210"/>
  <c r="C97" i="210" s="1"/>
  <c r="G98" i="210"/>
  <c r="C98" i="210" s="1"/>
  <c r="H179" i="208"/>
  <c r="Q179" i="208" s="1"/>
  <c r="O180" i="208" s="1"/>
  <c r="G183" i="208"/>
  <c r="C183" i="208" s="1"/>
  <c r="G181" i="208"/>
  <c r="C181" i="208" s="1"/>
  <c r="G182" i="208"/>
  <c r="C182" i="208" s="1"/>
  <c r="G179" i="208"/>
  <c r="C179" i="208" s="1"/>
  <c r="G180" i="208"/>
  <c r="C180" i="208" s="1"/>
  <c r="H173" i="138"/>
  <c r="Q173" i="138" s="1"/>
  <c r="O174" i="138" s="1"/>
  <c r="G173" i="138"/>
  <c r="C173" i="138" s="1"/>
  <c r="G177" i="138"/>
  <c r="C177" i="138" s="1"/>
  <c r="G176" i="138"/>
  <c r="C176" i="138" s="1"/>
  <c r="G174" i="138"/>
  <c r="C174" i="138" s="1"/>
  <c r="G175" i="138"/>
  <c r="C175" i="138" s="1"/>
  <c r="G96" i="212"/>
  <c r="C96" i="212" s="1"/>
  <c r="G97" i="212"/>
  <c r="C97" i="212" s="1"/>
  <c r="G99" i="212"/>
  <c r="C99" i="212" s="1"/>
  <c r="G98" i="212"/>
  <c r="C98" i="212" s="1"/>
  <c r="G95" i="212"/>
  <c r="C95" i="212" s="1"/>
  <c r="H95" i="212"/>
  <c r="Q95" i="212" s="1"/>
  <c r="O96" i="212" s="1"/>
  <c r="G183" i="212"/>
  <c r="C183" i="212" s="1"/>
  <c r="G179" i="212"/>
  <c r="C179" i="212" s="1"/>
  <c r="G182" i="212"/>
  <c r="C182" i="212" s="1"/>
  <c r="G180" i="212"/>
  <c r="C180" i="212" s="1"/>
  <c r="H179" i="212"/>
  <c r="Q179" i="212" s="1"/>
  <c r="O180" i="212" s="1"/>
  <c r="G181" i="212"/>
  <c r="C181" i="212" s="1"/>
  <c r="G37" i="210"/>
  <c r="C37" i="210" s="1"/>
  <c r="G39" i="210"/>
  <c r="C39" i="210" s="1"/>
  <c r="G35" i="210"/>
  <c r="C35" i="210" s="1"/>
  <c r="G38" i="210"/>
  <c r="C38" i="210" s="1"/>
  <c r="G36" i="210"/>
  <c r="C36" i="210" s="1"/>
  <c r="H35" i="210"/>
  <c r="Q35" i="210" s="1"/>
  <c r="O36" i="210" s="1"/>
  <c r="G115" i="206"/>
  <c r="C115" i="206" s="1"/>
  <c r="H113" i="206"/>
  <c r="Q113" i="206" s="1"/>
  <c r="O114" i="206" s="1"/>
  <c r="G116" i="206"/>
  <c r="C116" i="206" s="1"/>
  <c r="G114" i="206"/>
  <c r="C114" i="206" s="1"/>
  <c r="G117" i="206"/>
  <c r="C117" i="206" s="1"/>
  <c r="G113" i="206"/>
  <c r="C113" i="206" s="1"/>
  <c r="G38" i="206"/>
  <c r="C38" i="206" s="1"/>
  <c r="G36" i="206"/>
  <c r="C36" i="206" s="1"/>
  <c r="H35" i="206"/>
  <c r="Q35" i="206" s="1"/>
  <c r="O36" i="206" s="1"/>
  <c r="G35" i="206"/>
  <c r="C35" i="206" s="1"/>
  <c r="G39" i="206"/>
  <c r="C39" i="206" s="1"/>
  <c r="G37" i="206"/>
  <c r="C37" i="206" s="1"/>
  <c r="H173" i="212"/>
  <c r="Q173" i="212" s="1"/>
  <c r="O174" i="212" s="1"/>
  <c r="G176" i="212"/>
  <c r="C176" i="212" s="1"/>
  <c r="G174" i="212"/>
  <c r="C174" i="212" s="1"/>
  <c r="G177" i="212"/>
  <c r="C177" i="212" s="1"/>
  <c r="G175" i="212"/>
  <c r="C175" i="212" s="1"/>
  <c r="G173" i="212"/>
  <c r="C173" i="212" s="1"/>
  <c r="G143" i="208"/>
  <c r="C143" i="208" s="1"/>
  <c r="G147" i="208"/>
  <c r="C147" i="208" s="1"/>
  <c r="G146" i="208"/>
  <c r="C146" i="208" s="1"/>
  <c r="G144" i="208"/>
  <c r="C144" i="208" s="1"/>
  <c r="G145" i="208"/>
  <c r="C145" i="208" s="1"/>
  <c r="H143" i="208"/>
  <c r="Q143" i="208" s="1"/>
  <c r="O144" i="208" s="1"/>
  <c r="G47" i="208"/>
  <c r="C47" i="208" s="1"/>
  <c r="G48" i="208"/>
  <c r="C48" i="208" s="1"/>
  <c r="H47" i="208"/>
  <c r="Q47" i="208" s="1"/>
  <c r="O48" i="208" s="1"/>
  <c r="G51" i="208"/>
  <c r="C51" i="208" s="1"/>
  <c r="G49" i="208"/>
  <c r="C49" i="208" s="1"/>
  <c r="G50" i="208"/>
  <c r="C50" i="208" s="1"/>
  <c r="H137" i="212"/>
  <c r="Q137" i="212" s="1"/>
  <c r="O138" i="212" s="1"/>
  <c r="G138" i="212"/>
  <c r="C138" i="212" s="1"/>
  <c r="G141" i="212"/>
  <c r="C141" i="212" s="1"/>
  <c r="G139" i="212"/>
  <c r="C139" i="212" s="1"/>
  <c r="G137" i="212"/>
  <c r="C137" i="212" s="1"/>
  <c r="G140" i="212"/>
  <c r="C140" i="212" s="1"/>
  <c r="G122" i="209"/>
  <c r="C122" i="209" s="1"/>
  <c r="G120" i="209"/>
  <c r="C120" i="209" s="1"/>
  <c r="H119" i="209"/>
  <c r="Q119" i="209" s="1"/>
  <c r="O120" i="209" s="1"/>
  <c r="G121" i="209"/>
  <c r="C121" i="209" s="1"/>
  <c r="G123" i="209"/>
  <c r="C123" i="209" s="1"/>
  <c r="G119" i="209"/>
  <c r="C119" i="209" s="1"/>
  <c r="H41" i="208"/>
  <c r="Q41" i="208" s="1"/>
  <c r="O42" i="208" s="1"/>
  <c r="G42" i="208"/>
  <c r="C42" i="208" s="1"/>
  <c r="G45" i="208"/>
  <c r="C45" i="208" s="1"/>
  <c r="G43" i="208"/>
  <c r="C43" i="208" s="1"/>
  <c r="G41" i="208"/>
  <c r="C41" i="208" s="1"/>
  <c r="G44" i="208"/>
  <c r="C44" i="208" s="1"/>
  <c r="G102" i="210"/>
  <c r="C102" i="210" s="1"/>
  <c r="G101" i="210"/>
  <c r="C101" i="210" s="1"/>
  <c r="G104" i="210"/>
  <c r="C104" i="210" s="1"/>
  <c r="H101" i="210"/>
  <c r="Q101" i="210" s="1"/>
  <c r="O102" i="210" s="1"/>
  <c r="G105" i="210"/>
  <c r="C105" i="210" s="1"/>
  <c r="G103" i="210"/>
  <c r="C103" i="210" s="1"/>
  <c r="G183" i="138"/>
  <c r="C183" i="138" s="1"/>
  <c r="G182" i="138"/>
  <c r="C182" i="138" s="1"/>
  <c r="G179" i="138"/>
  <c r="C179" i="138" s="1"/>
  <c r="G181" i="138"/>
  <c r="C181" i="138" s="1"/>
  <c r="H179" i="138"/>
  <c r="Q179" i="138" s="1"/>
  <c r="O180" i="138" s="1"/>
  <c r="G180" i="138"/>
  <c r="C180" i="138" s="1"/>
  <c r="G42" i="210"/>
  <c r="C42" i="210" s="1"/>
  <c r="G45" i="210"/>
  <c r="C45" i="210" s="1"/>
  <c r="G43" i="210"/>
  <c r="C43" i="210" s="1"/>
  <c r="G41" i="210"/>
  <c r="C41" i="210" s="1"/>
  <c r="G44" i="210"/>
  <c r="C44" i="210" s="1"/>
  <c r="H41" i="210"/>
  <c r="Q41" i="210" s="1"/>
  <c r="O42" i="210" s="1"/>
  <c r="G20" i="209"/>
  <c r="C20" i="209" s="1"/>
  <c r="G21" i="209"/>
  <c r="C21" i="209" s="1"/>
  <c r="H17" i="209"/>
  <c r="Q17" i="209" s="1"/>
  <c r="O18" i="209" s="1"/>
  <c r="G18" i="209"/>
  <c r="C18" i="209" s="1"/>
  <c r="G19" i="209"/>
  <c r="C19" i="209" s="1"/>
  <c r="G17" i="209"/>
  <c r="C17" i="209" s="1"/>
  <c r="H167" i="207"/>
  <c r="Q167" i="207" s="1"/>
  <c r="O168" i="207" s="1"/>
  <c r="G171" i="207"/>
  <c r="C171" i="207" s="1"/>
  <c r="G169" i="207"/>
  <c r="C169" i="207" s="1"/>
  <c r="G167" i="207"/>
  <c r="C167" i="207" s="1"/>
  <c r="G168" i="207"/>
  <c r="C168" i="207" s="1"/>
  <c r="G170" i="207"/>
  <c r="C170" i="207" s="1"/>
  <c r="H29" i="206"/>
  <c r="Q29" i="206" s="1"/>
  <c r="O30" i="206" s="1"/>
  <c r="G30" i="206"/>
  <c r="C30" i="206" s="1"/>
  <c r="G33" i="206"/>
  <c r="C33" i="206" s="1"/>
  <c r="G32" i="206"/>
  <c r="C32" i="206" s="1"/>
  <c r="G31" i="206"/>
  <c r="C31" i="206" s="1"/>
  <c r="G29" i="206"/>
  <c r="C29" i="206" s="1"/>
  <c r="G87" i="208"/>
  <c r="C87" i="208" s="1"/>
  <c r="G85" i="208"/>
  <c r="C85" i="208" s="1"/>
  <c r="G83" i="208"/>
  <c r="C83" i="208" s="1"/>
  <c r="G84" i="208"/>
  <c r="C84" i="208" s="1"/>
  <c r="G86" i="208"/>
  <c r="C86" i="208" s="1"/>
  <c r="H83" i="208"/>
  <c r="Q83" i="208" s="1"/>
  <c r="O84" i="208" s="1"/>
  <c r="G36" i="208"/>
  <c r="C36" i="208" s="1"/>
  <c r="G35" i="208"/>
  <c r="C35" i="208" s="1"/>
  <c r="G39" i="208"/>
  <c r="C39" i="208" s="1"/>
  <c r="G37" i="208"/>
  <c r="C37" i="208" s="1"/>
  <c r="G38" i="208"/>
  <c r="C38" i="208" s="1"/>
  <c r="H35" i="208"/>
  <c r="Q35" i="208" s="1"/>
  <c r="O36" i="208" s="1"/>
  <c r="H77" i="212"/>
  <c r="Q77" i="212" s="1"/>
  <c r="O78" i="212" s="1"/>
  <c r="G81" i="212"/>
  <c r="C81" i="212" s="1"/>
  <c r="G78" i="212"/>
  <c r="C78" i="212" s="1"/>
  <c r="G79" i="212"/>
  <c r="C79" i="212" s="1"/>
  <c r="G80" i="212"/>
  <c r="C80" i="212" s="1"/>
  <c r="G77" i="212"/>
  <c r="C77" i="212" s="1"/>
  <c r="G180" i="210"/>
  <c r="C180" i="210" s="1"/>
  <c r="G179" i="210"/>
  <c r="C179" i="210" s="1"/>
  <c r="G183" i="210"/>
  <c r="C183" i="210" s="1"/>
  <c r="G181" i="210"/>
  <c r="C181" i="210" s="1"/>
  <c r="G182" i="210"/>
  <c r="C182" i="210" s="1"/>
  <c r="H179" i="210"/>
  <c r="Q179" i="210" s="1"/>
  <c r="O180" i="210" s="1"/>
  <c r="G57" i="212"/>
  <c r="C57" i="212" s="1"/>
  <c r="G55" i="212"/>
  <c r="C55" i="212" s="1"/>
  <c r="G54" i="212"/>
  <c r="C54" i="212" s="1"/>
  <c r="G53" i="212"/>
  <c r="C53" i="212" s="1"/>
  <c r="G56" i="212"/>
  <c r="C56" i="212" s="1"/>
  <c r="H53" i="212"/>
  <c r="Q53" i="212" s="1"/>
  <c r="O54" i="212" s="1"/>
  <c r="H167" i="210"/>
  <c r="Q167" i="210" s="1"/>
  <c r="O168" i="210" s="1"/>
  <c r="G167" i="210"/>
  <c r="C167" i="210" s="1"/>
  <c r="G169" i="210"/>
  <c r="C169" i="210" s="1"/>
  <c r="G168" i="210"/>
  <c r="C168" i="210" s="1"/>
  <c r="G170" i="210"/>
  <c r="C170" i="210" s="1"/>
  <c r="G171" i="210"/>
  <c r="C171" i="210" s="1"/>
  <c r="G72" i="210"/>
  <c r="C72" i="210" s="1"/>
  <c r="G71" i="210"/>
  <c r="C71" i="210" s="1"/>
  <c r="G75" i="210"/>
  <c r="C75" i="210" s="1"/>
  <c r="G73" i="210"/>
  <c r="C73" i="210" s="1"/>
  <c r="G74" i="210"/>
  <c r="C74" i="210" s="1"/>
  <c r="H71" i="210"/>
  <c r="Q71" i="210" s="1"/>
  <c r="O72" i="210" s="1"/>
  <c r="G150" i="138"/>
  <c r="C150" i="138" s="1"/>
  <c r="G151" i="138"/>
  <c r="C151" i="138" s="1"/>
  <c r="G153" i="138"/>
  <c r="C153" i="138" s="1"/>
  <c r="G149" i="138"/>
  <c r="C149" i="138" s="1"/>
  <c r="G152" i="138"/>
  <c r="C152" i="138" s="1"/>
  <c r="H149" i="138"/>
  <c r="Q149" i="138" s="1"/>
  <c r="O150" i="138" s="1"/>
  <c r="G132" i="212"/>
  <c r="C132" i="212" s="1"/>
  <c r="G131" i="212"/>
  <c r="C131" i="212" s="1"/>
  <c r="G135" i="212"/>
  <c r="C135" i="212" s="1"/>
  <c r="G133" i="212"/>
  <c r="C133" i="212" s="1"/>
  <c r="G134" i="212"/>
  <c r="C134" i="212" s="1"/>
  <c r="H131" i="212"/>
  <c r="Q131" i="212" s="1"/>
  <c r="O132" i="212" s="1"/>
  <c r="H107" i="210"/>
  <c r="Q107" i="210" s="1"/>
  <c r="O108" i="210" s="1"/>
  <c r="G111" i="210"/>
  <c r="C111" i="210" s="1"/>
  <c r="G109" i="210"/>
  <c r="C109" i="210" s="1"/>
  <c r="G110" i="210"/>
  <c r="C110" i="210" s="1"/>
  <c r="G107" i="210"/>
  <c r="C107" i="210" s="1"/>
  <c r="G108" i="210"/>
  <c r="C108" i="210" s="1"/>
  <c r="G11" i="210"/>
  <c r="C11" i="210" s="1"/>
  <c r="G13" i="210"/>
  <c r="C13" i="210" s="1"/>
  <c r="G14" i="210"/>
  <c r="C14" i="210" s="1"/>
  <c r="G12" i="210"/>
  <c r="C12" i="210" s="1"/>
  <c r="H11" i="210"/>
  <c r="Q11" i="210" s="1"/>
  <c r="O12" i="210" s="1"/>
  <c r="G15" i="210"/>
  <c r="C15" i="210" s="1"/>
  <c r="G141" i="208"/>
  <c r="C141" i="208" s="1"/>
  <c r="G137" i="208"/>
  <c r="C137" i="208" s="1"/>
  <c r="G139" i="208"/>
  <c r="C139" i="208" s="1"/>
  <c r="H137" i="208"/>
  <c r="Q137" i="208" s="1"/>
  <c r="O138" i="208" s="1"/>
  <c r="G140" i="208"/>
  <c r="C140" i="208" s="1"/>
  <c r="G138" i="208"/>
  <c r="C138" i="208" s="1"/>
  <c r="H107" i="207"/>
  <c r="Q107" i="207" s="1"/>
  <c r="O108" i="207" s="1"/>
  <c r="G111" i="207"/>
  <c r="C111" i="207" s="1"/>
  <c r="G109" i="207"/>
  <c r="C109" i="207" s="1"/>
  <c r="G107" i="207"/>
  <c r="C107" i="207" s="1"/>
  <c r="G108" i="207"/>
  <c r="C108" i="207" s="1"/>
  <c r="G110" i="207"/>
  <c r="C110" i="207" s="1"/>
  <c r="G49" i="138"/>
  <c r="C49" i="138" s="1"/>
  <c r="H47" i="138"/>
  <c r="Q47" i="138" s="1"/>
  <c r="O48" i="138" s="1"/>
  <c r="G50" i="138"/>
  <c r="C50" i="138" s="1"/>
  <c r="G47" i="138"/>
  <c r="C47" i="138" s="1"/>
  <c r="G48" i="138"/>
  <c r="C48" i="138" s="1"/>
  <c r="G51" i="138"/>
  <c r="C51" i="138" s="1"/>
  <c r="Q5" i="210"/>
  <c r="O6" i="210" s="1"/>
  <c r="G115" i="209"/>
  <c r="C115" i="209" s="1"/>
  <c r="H113" i="209"/>
  <c r="Q113" i="209" s="1"/>
  <c r="O114" i="209" s="1"/>
  <c r="G116" i="209"/>
  <c r="C116" i="209" s="1"/>
  <c r="G114" i="209"/>
  <c r="C114" i="209" s="1"/>
  <c r="G117" i="209"/>
  <c r="C117" i="209" s="1"/>
  <c r="G113" i="209"/>
  <c r="C113" i="209" s="1"/>
  <c r="H131" i="208"/>
  <c r="Q131" i="208" s="1"/>
  <c r="O132" i="208" s="1"/>
  <c r="G132" i="208"/>
  <c r="C132" i="208" s="1"/>
  <c r="G133" i="208"/>
  <c r="C133" i="208" s="1"/>
  <c r="G135" i="208"/>
  <c r="C135" i="208" s="1"/>
  <c r="G134" i="208"/>
  <c r="C134" i="208" s="1"/>
  <c r="G131" i="208"/>
  <c r="C131" i="208" s="1"/>
  <c r="G105" i="207"/>
  <c r="C105" i="207" s="1"/>
  <c r="G102" i="207"/>
  <c r="C102" i="207" s="1"/>
  <c r="G101" i="207"/>
  <c r="C101" i="207" s="1"/>
  <c r="G103" i="207"/>
  <c r="C103" i="207" s="1"/>
  <c r="G104" i="207"/>
  <c r="C104" i="207" s="1"/>
  <c r="H101" i="207"/>
  <c r="Q101" i="207" s="1"/>
  <c r="O102" i="207" s="1"/>
  <c r="G33" i="138"/>
  <c r="C33" i="138" s="1"/>
  <c r="H29" i="138"/>
  <c r="Q29" i="138" s="1"/>
  <c r="O30" i="138" s="1"/>
  <c r="G30" i="138"/>
  <c r="C30" i="138" s="1"/>
  <c r="G29" i="138"/>
  <c r="C29" i="138" s="1"/>
  <c r="G32" i="138"/>
  <c r="C32" i="138" s="1"/>
  <c r="G31" i="138"/>
  <c r="C31" i="138" s="1"/>
  <c r="Q5" i="138"/>
  <c r="O6" i="138" s="1"/>
  <c r="G171" i="206"/>
  <c r="C171" i="206" s="1"/>
  <c r="G170" i="206"/>
  <c r="C170" i="206" s="1"/>
  <c r="G167" i="206"/>
  <c r="C167" i="206" s="1"/>
  <c r="H167" i="206"/>
  <c r="Q167" i="206" s="1"/>
  <c r="O168" i="206" s="1"/>
  <c r="G168" i="206"/>
  <c r="C168" i="206" s="1"/>
  <c r="G169" i="206"/>
  <c r="C169" i="206" s="1"/>
  <c r="G77" i="210"/>
  <c r="C77" i="210" s="1"/>
  <c r="H77" i="210"/>
  <c r="Q77" i="210" s="1"/>
  <c r="O78" i="210" s="1"/>
  <c r="G78" i="210"/>
  <c r="C78" i="210" s="1"/>
  <c r="G79" i="210"/>
  <c r="C79" i="210" s="1"/>
  <c r="G81" i="210"/>
  <c r="C81" i="210" s="1"/>
  <c r="G80" i="210"/>
  <c r="C80" i="210" s="1"/>
  <c r="G84" i="207"/>
  <c r="C84" i="207" s="1"/>
  <c r="G83" i="207"/>
  <c r="C83" i="207" s="1"/>
  <c r="G87" i="207"/>
  <c r="C87" i="207" s="1"/>
  <c r="G85" i="207"/>
  <c r="C85" i="207" s="1"/>
  <c r="G86" i="207"/>
  <c r="C86" i="207" s="1"/>
  <c r="H83" i="207"/>
  <c r="Q83" i="207" s="1"/>
  <c r="O84" i="207" s="1"/>
  <c r="H125" i="208"/>
  <c r="Q125" i="208" s="1"/>
  <c r="O126" i="208" s="1"/>
  <c r="G125" i="208"/>
  <c r="C125" i="208" s="1"/>
  <c r="G126" i="208"/>
  <c r="C126" i="208" s="1"/>
  <c r="G127" i="208"/>
  <c r="C127" i="208" s="1"/>
  <c r="G128" i="208"/>
  <c r="C128" i="208" s="1"/>
  <c r="G129" i="208"/>
  <c r="C129" i="208" s="1"/>
  <c r="G79" i="208"/>
  <c r="C79" i="208" s="1"/>
  <c r="G77" i="208"/>
  <c r="C77" i="208" s="1"/>
  <c r="G80" i="208"/>
  <c r="C80" i="208" s="1"/>
  <c r="G81" i="208"/>
  <c r="C81" i="208" s="1"/>
  <c r="H77" i="208"/>
  <c r="Q77" i="208" s="1"/>
  <c r="O78" i="208" s="1"/>
  <c r="G78" i="208"/>
  <c r="C78" i="208" s="1"/>
  <c r="G163" i="138"/>
  <c r="C163" i="138" s="1"/>
  <c r="G165" i="138"/>
  <c r="C165" i="138" s="1"/>
  <c r="H161" i="138"/>
  <c r="Q161" i="138" s="1"/>
  <c r="O162" i="138" s="1"/>
  <c r="G162" i="138"/>
  <c r="C162" i="138" s="1"/>
  <c r="G161" i="138"/>
  <c r="C161" i="138" s="1"/>
  <c r="G164" i="138"/>
  <c r="C164" i="138" s="1"/>
  <c r="G25" i="208"/>
  <c r="C25" i="208" s="1"/>
  <c r="G23" i="208"/>
  <c r="C23" i="208" s="1"/>
  <c r="G26" i="208"/>
  <c r="C26" i="208" s="1"/>
  <c r="H23" i="208"/>
  <c r="Q23" i="208" s="1"/>
  <c r="O24" i="208" s="1"/>
  <c r="G24" i="208"/>
  <c r="C24" i="208" s="1"/>
  <c r="G27" i="208"/>
  <c r="C27" i="208" s="1"/>
  <c r="G144" i="207"/>
  <c r="C144" i="207" s="1"/>
  <c r="G143" i="207"/>
  <c r="C143" i="207" s="1"/>
  <c r="G146" i="207"/>
  <c r="C146" i="207" s="1"/>
  <c r="H143" i="207"/>
  <c r="Q143" i="207" s="1"/>
  <c r="O144" i="207" s="1"/>
  <c r="G145" i="207"/>
  <c r="C145" i="207" s="1"/>
  <c r="G147" i="207"/>
  <c r="C147" i="207" s="1"/>
  <c r="H149" i="206"/>
  <c r="Q149" i="206" s="1"/>
  <c r="O150" i="206" s="1"/>
  <c r="G149" i="206"/>
  <c r="C149" i="206" s="1"/>
  <c r="G151" i="206"/>
  <c r="C151" i="206" s="1"/>
  <c r="G150" i="206"/>
  <c r="C150" i="206" s="1"/>
  <c r="G152" i="206"/>
  <c r="C152" i="206" s="1"/>
  <c r="G153" i="206"/>
  <c r="C153" i="206" s="1"/>
  <c r="H143" i="209"/>
  <c r="Q143" i="209" s="1"/>
  <c r="O144" i="209" s="1"/>
  <c r="G146" i="209"/>
  <c r="C146" i="209" s="1"/>
  <c r="G143" i="209"/>
  <c r="C143" i="209" s="1"/>
  <c r="G144" i="209"/>
  <c r="C144" i="209" s="1"/>
  <c r="G145" i="209"/>
  <c r="C145" i="209" s="1"/>
  <c r="G147" i="209"/>
  <c r="C147" i="209" s="1"/>
  <c r="H59" i="207"/>
  <c r="Q59" i="207" s="1"/>
  <c r="O60" i="207" s="1"/>
  <c r="G63" i="207"/>
  <c r="C63" i="207" s="1"/>
  <c r="G61" i="207"/>
  <c r="C61" i="207" s="1"/>
  <c r="G62" i="207"/>
  <c r="C62" i="207" s="1"/>
  <c r="G59" i="207"/>
  <c r="C59" i="207" s="1"/>
  <c r="G60" i="207"/>
  <c r="C60" i="207" s="1"/>
  <c r="G116" i="138"/>
  <c r="C116" i="138" s="1"/>
  <c r="G117" i="138"/>
  <c r="C117" i="138" s="1"/>
  <c r="H113" i="138"/>
  <c r="Q113" i="138" s="1"/>
  <c r="O114" i="138" s="1"/>
  <c r="G113" i="138"/>
  <c r="C113" i="138" s="1"/>
  <c r="G115" i="138"/>
  <c r="C115" i="138" s="1"/>
  <c r="G114" i="138"/>
  <c r="C114" i="138" s="1"/>
  <c r="G87" i="209"/>
  <c r="C87" i="209" s="1"/>
  <c r="H83" i="209"/>
  <c r="Q83" i="209" s="1"/>
  <c r="O84" i="209" s="1"/>
  <c r="G85" i="209"/>
  <c r="C85" i="209" s="1"/>
  <c r="G83" i="209"/>
  <c r="C83" i="209" s="1"/>
  <c r="G86" i="209"/>
  <c r="C86" i="209" s="1"/>
  <c r="G84" i="209"/>
  <c r="C84" i="209" s="1"/>
  <c r="G161" i="210"/>
  <c r="C161" i="210" s="1"/>
  <c r="H161" i="210"/>
  <c r="Q161" i="210" s="1"/>
  <c r="O162" i="210" s="1"/>
  <c r="G165" i="210"/>
  <c r="C165" i="210" s="1"/>
  <c r="G162" i="210"/>
  <c r="C162" i="210" s="1"/>
  <c r="G163" i="210"/>
  <c r="C163" i="210" s="1"/>
  <c r="G164" i="210"/>
  <c r="C164" i="210" s="1"/>
  <c r="G179" i="209"/>
  <c r="C179" i="209" s="1"/>
  <c r="G181" i="209"/>
  <c r="C181" i="209" s="1"/>
  <c r="H179" i="209"/>
  <c r="Q179" i="209" s="1"/>
  <c r="O180" i="209" s="1"/>
  <c r="G182" i="209"/>
  <c r="C182" i="209" s="1"/>
  <c r="G180" i="209"/>
  <c r="C180" i="209" s="1"/>
  <c r="G183" i="209"/>
  <c r="C183" i="209" s="1"/>
  <c r="G80" i="207"/>
  <c r="C80" i="207" s="1"/>
  <c r="G81" i="207"/>
  <c r="C81" i="207" s="1"/>
  <c r="G78" i="207"/>
  <c r="C78" i="207" s="1"/>
  <c r="G79" i="207"/>
  <c r="C79" i="207" s="1"/>
  <c r="G77" i="207"/>
  <c r="C77" i="207" s="1"/>
  <c r="H77" i="207"/>
  <c r="Q77" i="207" s="1"/>
  <c r="O78" i="207" s="1"/>
  <c r="G20" i="207"/>
  <c r="C20" i="207" s="1"/>
  <c r="G19" i="207"/>
  <c r="C19" i="207" s="1"/>
  <c r="G18" i="207"/>
  <c r="C18" i="207" s="1"/>
  <c r="G17" i="207"/>
  <c r="C17" i="207" s="1"/>
  <c r="H17" i="207"/>
  <c r="Q17" i="207" s="1"/>
  <c r="O18" i="207" s="1"/>
  <c r="G21" i="207"/>
  <c r="C21" i="207" s="1"/>
  <c r="G20" i="212"/>
  <c r="C20" i="212" s="1"/>
  <c r="G21" i="212"/>
  <c r="C21" i="212" s="1"/>
  <c r="G18" i="212"/>
  <c r="C18" i="212" s="1"/>
  <c r="G19" i="212"/>
  <c r="C19" i="212" s="1"/>
  <c r="G17" i="212"/>
  <c r="C17" i="212" s="1"/>
  <c r="H17" i="212"/>
  <c r="Q17" i="212" s="1"/>
  <c r="O18" i="212" s="1"/>
  <c r="G59" i="209"/>
  <c r="C59" i="209" s="1"/>
  <c r="G60" i="209"/>
  <c r="C60" i="209" s="1"/>
  <c r="G62" i="209"/>
  <c r="C62" i="209" s="1"/>
  <c r="H59" i="209"/>
  <c r="Q59" i="209" s="1"/>
  <c r="O60" i="209" s="1"/>
  <c r="G63" i="209"/>
  <c r="C63" i="209" s="1"/>
  <c r="G61" i="209"/>
  <c r="C61" i="209" s="1"/>
  <c r="G104" i="138"/>
  <c r="C104" i="138" s="1"/>
  <c r="G103" i="138"/>
  <c r="C103" i="138" s="1"/>
  <c r="G105" i="138"/>
  <c r="C105" i="138" s="1"/>
  <c r="G102" i="138"/>
  <c r="C102" i="138" s="1"/>
  <c r="G101" i="138"/>
  <c r="C101" i="138" s="1"/>
  <c r="H101" i="138"/>
  <c r="Q101" i="138" s="1"/>
  <c r="O102" i="138" s="1"/>
  <c r="G101" i="208"/>
  <c r="C101" i="208" s="1"/>
  <c r="G105" i="208"/>
  <c r="C105" i="208" s="1"/>
  <c r="H101" i="208"/>
  <c r="Q101" i="208" s="1"/>
  <c r="O102" i="208" s="1"/>
  <c r="G103" i="208"/>
  <c r="C103" i="208" s="1"/>
  <c r="G102" i="208"/>
  <c r="C102" i="208" s="1"/>
  <c r="G104" i="208"/>
  <c r="C104" i="208" s="1"/>
  <c r="G53" i="208"/>
  <c r="C53" i="208" s="1"/>
  <c r="G56" i="208"/>
  <c r="C56" i="208" s="1"/>
  <c r="H53" i="208"/>
  <c r="Q53" i="208" s="1"/>
  <c r="O54" i="208" s="1"/>
  <c r="G54" i="208"/>
  <c r="C54" i="208" s="1"/>
  <c r="G57" i="208"/>
  <c r="C57" i="208" s="1"/>
  <c r="G55" i="208"/>
  <c r="C55" i="208" s="1"/>
  <c r="G67" i="138"/>
  <c r="C67" i="138" s="1"/>
  <c r="G65" i="138"/>
  <c r="C65" i="138" s="1"/>
  <c r="G69" i="138"/>
  <c r="C69" i="138" s="1"/>
  <c r="G66" i="138"/>
  <c r="C66" i="138" s="1"/>
  <c r="H65" i="138"/>
  <c r="Q65" i="138" s="1"/>
  <c r="O66" i="138" s="1"/>
  <c r="G68" i="138"/>
  <c r="C68" i="138" s="1"/>
  <c r="G57" i="209"/>
  <c r="C57" i="209" s="1"/>
  <c r="G55" i="209"/>
  <c r="C55" i="209" s="1"/>
  <c r="G54" i="209"/>
  <c r="C54" i="209" s="1"/>
  <c r="G53" i="209"/>
  <c r="C53" i="209" s="1"/>
  <c r="G56" i="209"/>
  <c r="C56" i="209" s="1"/>
  <c r="H53" i="209"/>
  <c r="Q53" i="209" s="1"/>
  <c r="O54" i="209" s="1"/>
  <c r="G125" i="207"/>
  <c r="C125" i="207" s="1"/>
  <c r="G128" i="207"/>
  <c r="C128" i="207" s="1"/>
  <c r="H125" i="207"/>
  <c r="Q125" i="207" s="1"/>
  <c r="O126" i="207" s="1"/>
  <c r="G126" i="207"/>
  <c r="C126" i="207" s="1"/>
  <c r="G129" i="207"/>
  <c r="C129" i="207" s="1"/>
  <c r="G127" i="207"/>
  <c r="C127" i="207" s="1"/>
  <c r="G120" i="138"/>
  <c r="C120" i="138" s="1"/>
  <c r="G123" i="138"/>
  <c r="C123" i="138" s="1"/>
  <c r="G122" i="138"/>
  <c r="C122" i="138" s="1"/>
  <c r="G119" i="138"/>
  <c r="C119" i="138" s="1"/>
  <c r="H119" i="138"/>
  <c r="Q119" i="138" s="1"/>
  <c r="O120" i="138" s="1"/>
  <c r="G121" i="138"/>
  <c r="C121" i="138" s="1"/>
  <c r="G25" i="209"/>
  <c r="C25" i="209" s="1"/>
  <c r="G23" i="209"/>
  <c r="C23" i="209" s="1"/>
  <c r="G27" i="209"/>
  <c r="C27" i="209" s="1"/>
  <c r="G24" i="209"/>
  <c r="C24" i="209" s="1"/>
  <c r="G26" i="209"/>
  <c r="C26" i="209" s="1"/>
  <c r="H23" i="209"/>
  <c r="Q23" i="209" s="1"/>
  <c r="O24" i="209" s="1"/>
  <c r="G41" i="207"/>
  <c r="C41" i="207" s="1"/>
  <c r="G42" i="207"/>
  <c r="C42" i="207" s="1"/>
  <c r="H41" i="207"/>
  <c r="Q41" i="207" s="1"/>
  <c r="O42" i="207" s="1"/>
  <c r="G45" i="207"/>
  <c r="C45" i="207" s="1"/>
  <c r="G43" i="207"/>
  <c r="C43" i="207" s="1"/>
  <c r="G44" i="207"/>
  <c r="C44" i="207" s="1"/>
  <c r="H41" i="206"/>
  <c r="Q41" i="206" s="1"/>
  <c r="O42" i="206" s="1"/>
  <c r="G42" i="206"/>
  <c r="C42" i="206" s="1"/>
  <c r="G41" i="206"/>
  <c r="C41" i="206" s="1"/>
  <c r="G44" i="206"/>
  <c r="C44" i="206" s="1"/>
  <c r="G43" i="206"/>
  <c r="C43" i="206" s="1"/>
  <c r="G45" i="206"/>
  <c r="C45" i="206" s="1"/>
  <c r="G103" i="212"/>
  <c r="C103" i="212" s="1"/>
  <c r="G104" i="212"/>
  <c r="C104" i="212" s="1"/>
  <c r="G101" i="212"/>
  <c r="C101" i="212" s="1"/>
  <c r="H101" i="212"/>
  <c r="Q101" i="212" s="1"/>
  <c r="O102" i="212" s="1"/>
  <c r="G105" i="212"/>
  <c r="C105" i="212" s="1"/>
  <c r="G102" i="212"/>
  <c r="C102" i="212" s="1"/>
  <c r="H161" i="207"/>
  <c r="Q161" i="207" s="1"/>
  <c r="O162" i="207" s="1"/>
  <c r="G162" i="207"/>
  <c r="C162" i="207" s="1"/>
  <c r="G165" i="207"/>
  <c r="C165" i="207" s="1"/>
  <c r="G164" i="207"/>
  <c r="C164" i="207" s="1"/>
  <c r="G163" i="207"/>
  <c r="C163" i="207" s="1"/>
  <c r="G161" i="207"/>
  <c r="C161" i="207" s="1"/>
  <c r="G97" i="207"/>
  <c r="C97" i="207" s="1"/>
  <c r="G95" i="207"/>
  <c r="C95" i="207" s="1"/>
  <c r="G99" i="207"/>
  <c r="C99" i="207" s="1"/>
  <c r="G96" i="207"/>
  <c r="C96" i="207" s="1"/>
  <c r="G98" i="207"/>
  <c r="C98" i="207" s="1"/>
  <c r="H95" i="207"/>
  <c r="Q95" i="207" s="1"/>
  <c r="O96" i="207" s="1"/>
  <c r="G174" i="206"/>
  <c r="C174" i="206" s="1"/>
  <c r="G175" i="206"/>
  <c r="C175" i="206" s="1"/>
  <c r="G173" i="206"/>
  <c r="C173" i="206" s="1"/>
  <c r="H173" i="206"/>
  <c r="Q173" i="206" s="1"/>
  <c r="O174" i="206" s="1"/>
  <c r="G176" i="206"/>
  <c r="C176" i="206" s="1"/>
  <c r="G177" i="206"/>
  <c r="C177" i="206" s="1"/>
  <c r="H29" i="212"/>
  <c r="Q29" i="212" s="1"/>
  <c r="O30" i="212" s="1"/>
  <c r="G30" i="212"/>
  <c r="C30" i="212" s="1"/>
  <c r="G29" i="212"/>
  <c r="C29" i="212" s="1"/>
  <c r="G32" i="212"/>
  <c r="C32" i="212" s="1"/>
  <c r="G31" i="212"/>
  <c r="C31" i="212" s="1"/>
  <c r="G33" i="212"/>
  <c r="C33" i="212" s="1"/>
  <c r="H59" i="210"/>
  <c r="Q59" i="210" s="1"/>
  <c r="O60" i="210" s="1"/>
  <c r="G61" i="210"/>
  <c r="C61" i="210" s="1"/>
  <c r="G63" i="210"/>
  <c r="C63" i="210" s="1"/>
  <c r="G59" i="210"/>
  <c r="C59" i="210" s="1"/>
  <c r="G62" i="210"/>
  <c r="C62" i="210" s="1"/>
  <c r="G60" i="210"/>
  <c r="C60" i="210" s="1"/>
  <c r="H137" i="206"/>
  <c r="Q137" i="206" s="1"/>
  <c r="O138" i="206" s="1"/>
  <c r="G138" i="206"/>
  <c r="C138" i="206" s="1"/>
  <c r="G139" i="206"/>
  <c r="C139" i="206" s="1"/>
  <c r="G137" i="206"/>
  <c r="C137" i="206" s="1"/>
  <c r="G140" i="206"/>
  <c r="C140" i="206" s="1"/>
  <c r="G141" i="206"/>
  <c r="C141" i="206" s="1"/>
  <c r="G14" i="206"/>
  <c r="C14" i="206" s="1"/>
  <c r="G12" i="206"/>
  <c r="C12" i="206" s="1"/>
  <c r="G11" i="206"/>
  <c r="C11" i="206" s="1"/>
  <c r="G15" i="206"/>
  <c r="C15" i="206" s="1"/>
  <c r="H11" i="206"/>
  <c r="Q11" i="206" s="1"/>
  <c r="O12" i="206" s="1"/>
  <c r="G13" i="206"/>
  <c r="C13" i="206" s="1"/>
  <c r="G14" i="209"/>
  <c r="C14" i="209" s="1"/>
  <c r="G12" i="209"/>
  <c r="C12" i="209" s="1"/>
  <c r="H11" i="209"/>
  <c r="Q11" i="209" s="1"/>
  <c r="O12" i="209" s="1"/>
  <c r="G13" i="209"/>
  <c r="C13" i="209" s="1"/>
  <c r="G15" i="209"/>
  <c r="C15" i="209" s="1"/>
  <c r="G11" i="209"/>
  <c r="C11" i="209" s="1"/>
  <c r="G11" i="138"/>
  <c r="C11" i="138" s="1"/>
  <c r="G13" i="138"/>
  <c r="C13" i="138" s="1"/>
  <c r="H11" i="138"/>
  <c r="Q11" i="138" s="1"/>
  <c r="O12" i="138" s="1"/>
  <c r="G12" i="138"/>
  <c r="C12" i="138" s="1"/>
  <c r="G14" i="138"/>
  <c r="C14" i="138" s="1"/>
  <c r="G15" i="138"/>
  <c r="C15" i="138" s="1"/>
  <c r="Q5" i="206"/>
  <c r="O6" i="206" s="1"/>
  <c r="G103" i="209"/>
  <c r="C103" i="209" s="1"/>
  <c r="G104" i="209"/>
  <c r="C104" i="209" s="1"/>
  <c r="H101" i="209"/>
  <c r="Q101" i="209" s="1"/>
  <c r="O102" i="209" s="1"/>
  <c r="G105" i="209"/>
  <c r="C105" i="209" s="1"/>
  <c r="G102" i="209"/>
  <c r="C102" i="209" s="1"/>
  <c r="G101" i="209"/>
  <c r="C101" i="209" s="1"/>
  <c r="G32" i="208"/>
  <c r="C32" i="208" s="1"/>
  <c r="G31" i="208"/>
  <c r="C31" i="208" s="1"/>
  <c r="G30" i="208"/>
  <c r="C30" i="208" s="1"/>
  <c r="G29" i="208"/>
  <c r="C29" i="208" s="1"/>
  <c r="H29" i="208"/>
  <c r="Q29" i="208" s="1"/>
  <c r="O30" i="208" s="1"/>
  <c r="G33" i="208"/>
  <c r="C33" i="208" s="1"/>
  <c r="G33" i="207"/>
  <c r="C33" i="207" s="1"/>
  <c r="G30" i="207"/>
  <c r="C30" i="207" s="1"/>
  <c r="G29" i="207"/>
  <c r="C29" i="207" s="1"/>
  <c r="G31" i="207"/>
  <c r="C31" i="207" s="1"/>
  <c r="G32" i="207"/>
  <c r="C32" i="207" s="1"/>
  <c r="H29" i="207"/>
  <c r="Q29" i="207" s="1"/>
  <c r="O30" i="207" s="1"/>
  <c r="G169" i="138"/>
  <c r="C169" i="138" s="1"/>
  <c r="G168" i="138"/>
  <c r="C168" i="138" s="1"/>
  <c r="G171" i="138"/>
  <c r="C171" i="138" s="1"/>
  <c r="G167" i="138"/>
  <c r="C167" i="138" s="1"/>
  <c r="G170" i="138"/>
  <c r="C170" i="138" s="1"/>
  <c r="H167" i="138"/>
  <c r="Q167" i="138" s="1"/>
  <c r="O168" i="138" s="1"/>
  <c r="G68" i="212"/>
  <c r="C68" i="212" s="1"/>
  <c r="H65" i="212"/>
  <c r="Q65" i="212" s="1"/>
  <c r="O66" i="212" s="1"/>
  <c r="G66" i="212"/>
  <c r="C66" i="212" s="1"/>
  <c r="G69" i="212"/>
  <c r="C69" i="212" s="1"/>
  <c r="G67" i="212"/>
  <c r="C67" i="212" s="1"/>
  <c r="G65" i="212"/>
  <c r="C65" i="212" s="1"/>
  <c r="G41" i="212"/>
  <c r="C41" i="212" s="1"/>
  <c r="H41" i="212"/>
  <c r="Q41" i="212" s="1"/>
  <c r="O42" i="212" s="1"/>
  <c r="G44" i="212"/>
  <c r="C44" i="212" s="1"/>
  <c r="G45" i="212"/>
  <c r="C45" i="212" s="1"/>
  <c r="G42" i="212"/>
  <c r="C42" i="212" s="1"/>
  <c r="G43" i="212"/>
  <c r="C43" i="212" s="1"/>
  <c r="G164" i="208"/>
  <c r="C164" i="208" s="1"/>
  <c r="H161" i="208"/>
  <c r="Q161" i="208" s="1"/>
  <c r="O162" i="208" s="1"/>
  <c r="G165" i="208"/>
  <c r="C165" i="208" s="1"/>
  <c r="G163" i="208"/>
  <c r="C163" i="208" s="1"/>
  <c r="G162" i="208"/>
  <c r="C162" i="208" s="1"/>
  <c r="G161" i="208"/>
  <c r="C161" i="208" s="1"/>
  <c r="G18" i="208"/>
  <c r="C18" i="208" s="1"/>
  <c r="G17" i="208"/>
  <c r="C17" i="208" s="1"/>
  <c r="H17" i="208"/>
  <c r="Q17" i="208" s="1"/>
  <c r="O18" i="208" s="1"/>
  <c r="G21" i="208"/>
  <c r="C21" i="208" s="1"/>
  <c r="G20" i="208"/>
  <c r="C20" i="208" s="1"/>
  <c r="G19" i="208"/>
  <c r="C19" i="208" s="1"/>
  <c r="G11" i="207"/>
  <c r="C11" i="207" s="1"/>
  <c r="G12" i="207"/>
  <c r="C12" i="207" s="1"/>
  <c r="G14" i="207"/>
  <c r="C14" i="207" s="1"/>
  <c r="G13" i="207"/>
  <c r="C13" i="207" s="1"/>
  <c r="H11" i="207"/>
  <c r="Q11" i="207" s="1"/>
  <c r="O12" i="207" s="1"/>
  <c r="G15" i="207"/>
  <c r="C15" i="207" s="1"/>
  <c r="G144" i="206"/>
  <c r="C144" i="206" s="1"/>
  <c r="G143" i="206"/>
  <c r="C143" i="206" s="1"/>
  <c r="G146" i="206"/>
  <c r="C146" i="206" s="1"/>
  <c r="H143" i="206"/>
  <c r="Q143" i="206" s="1"/>
  <c r="O144" i="206" s="1"/>
  <c r="G145" i="206"/>
  <c r="C145" i="206" s="1"/>
  <c r="G147" i="206"/>
  <c r="C147" i="206" s="1"/>
  <c r="G21" i="206"/>
  <c r="C21" i="206" s="1"/>
  <c r="G20" i="206"/>
  <c r="C20" i="206" s="1"/>
  <c r="G19" i="206"/>
  <c r="C19" i="206" s="1"/>
  <c r="G17" i="206"/>
  <c r="C17" i="206" s="1"/>
  <c r="H17" i="206"/>
  <c r="Q17" i="206" s="1"/>
  <c r="O18" i="206" s="1"/>
  <c r="G18" i="206"/>
  <c r="C18" i="206" s="1"/>
  <c r="G134" i="206"/>
  <c r="C134" i="206" s="1"/>
  <c r="G132" i="206"/>
  <c r="C132" i="206" s="1"/>
  <c r="H131" i="206"/>
  <c r="Q131" i="206" s="1"/>
  <c r="O132" i="206" s="1"/>
  <c r="G133" i="206"/>
  <c r="C133" i="206" s="1"/>
  <c r="G135" i="206"/>
  <c r="C135" i="206" s="1"/>
  <c r="G131" i="206"/>
  <c r="C131" i="206" s="1"/>
  <c r="G157" i="209"/>
  <c r="C157" i="209" s="1"/>
  <c r="G156" i="209"/>
  <c r="C156" i="209" s="1"/>
  <c r="G158" i="209"/>
  <c r="C158" i="209" s="1"/>
  <c r="G159" i="209"/>
  <c r="C159" i="209" s="1"/>
  <c r="H155" i="209"/>
  <c r="Q155" i="209" s="1"/>
  <c r="O156" i="209" s="1"/>
  <c r="G155" i="209"/>
  <c r="C155" i="209" s="1"/>
  <c r="G66" i="207"/>
  <c r="C66" i="207" s="1"/>
  <c r="H65" i="207"/>
  <c r="Q65" i="207" s="1"/>
  <c r="O66" i="207" s="1"/>
  <c r="G65" i="207"/>
  <c r="C65" i="207" s="1"/>
  <c r="G68" i="207"/>
  <c r="C68" i="207" s="1"/>
  <c r="G69" i="207"/>
  <c r="C69" i="207" s="1"/>
  <c r="G67" i="207"/>
  <c r="C67" i="207" s="1"/>
  <c r="G140" i="209"/>
  <c r="C140" i="209" s="1"/>
  <c r="G141" i="209"/>
  <c r="C141" i="209" s="1"/>
  <c r="G138" i="209"/>
  <c r="C138" i="209" s="1"/>
  <c r="G139" i="209"/>
  <c r="C139" i="209" s="1"/>
  <c r="G137" i="209"/>
  <c r="C137" i="209" s="1"/>
  <c r="H137" i="209"/>
  <c r="Q137" i="209" s="1"/>
  <c r="O138" i="209" s="1"/>
  <c r="G150" i="208"/>
  <c r="C150" i="208" s="1"/>
  <c r="G153" i="208"/>
  <c r="C153" i="208" s="1"/>
  <c r="G151" i="208"/>
  <c r="C151" i="208" s="1"/>
  <c r="G149" i="208"/>
  <c r="C149" i="208" s="1"/>
  <c r="G152" i="208"/>
  <c r="C152" i="208" s="1"/>
  <c r="H149" i="208"/>
  <c r="Q149" i="208" s="1"/>
  <c r="O150" i="208" s="1"/>
  <c r="H119" i="207"/>
  <c r="Q119" i="207" s="1"/>
  <c r="O120" i="207" s="1"/>
  <c r="G121" i="207"/>
  <c r="C121" i="207" s="1"/>
  <c r="G123" i="207"/>
  <c r="C123" i="207" s="1"/>
  <c r="G119" i="207"/>
  <c r="C119" i="207" s="1"/>
  <c r="G122" i="207"/>
  <c r="C122" i="207" s="1"/>
  <c r="G120" i="207"/>
  <c r="C120" i="207" s="1"/>
  <c r="G24" i="210"/>
  <c r="C24" i="210" s="1"/>
  <c r="G23" i="210"/>
  <c r="C23" i="210" s="1"/>
  <c r="G27" i="210"/>
  <c r="C27" i="210" s="1"/>
  <c r="G25" i="210"/>
  <c r="C25" i="210" s="1"/>
  <c r="G26" i="210"/>
  <c r="C26" i="210" s="1"/>
  <c r="H23" i="210"/>
  <c r="Q23" i="210" s="1"/>
  <c r="O24" i="210" s="1"/>
  <c r="H95" i="208"/>
  <c r="Q95" i="208" s="1"/>
  <c r="O96" i="208" s="1"/>
  <c r="G99" i="208"/>
  <c r="C99" i="208" s="1"/>
  <c r="G97" i="208"/>
  <c r="C97" i="208" s="1"/>
  <c r="G98" i="208"/>
  <c r="C98" i="208" s="1"/>
  <c r="G95" i="208"/>
  <c r="C95" i="208" s="1"/>
  <c r="G96" i="208"/>
  <c r="C96" i="208" s="1"/>
  <c r="G182" i="207"/>
  <c r="C182" i="207" s="1"/>
  <c r="H179" i="207"/>
  <c r="Q179" i="207" s="1"/>
  <c r="O180" i="207" s="1"/>
  <c r="G180" i="207"/>
  <c r="C180" i="207" s="1"/>
  <c r="G183" i="207"/>
  <c r="C183" i="207" s="1"/>
  <c r="G181" i="207"/>
  <c r="C181" i="207" s="1"/>
  <c r="G179" i="207"/>
  <c r="C179" i="207" s="1"/>
  <c r="G83" i="138"/>
  <c r="C83" i="138" s="1"/>
  <c r="G85" i="138"/>
  <c r="C85" i="138" s="1"/>
  <c r="G86" i="138"/>
  <c r="C86" i="138" s="1"/>
  <c r="G84" i="138"/>
  <c r="C84" i="138" s="1"/>
  <c r="H83" i="138"/>
  <c r="Q83" i="138" s="1"/>
  <c r="O84" i="138" s="1"/>
  <c r="G87" i="138"/>
  <c r="C87" i="138" s="1"/>
  <c r="G66" i="206"/>
  <c r="C66" i="206" s="1"/>
  <c r="G67" i="206"/>
  <c r="C67" i="206" s="1"/>
  <c r="G69" i="206"/>
  <c r="C69" i="206" s="1"/>
  <c r="G68" i="206"/>
  <c r="C68" i="206" s="1"/>
  <c r="G65" i="206"/>
  <c r="C65" i="206" s="1"/>
  <c r="H65" i="206"/>
  <c r="Q65" i="206" s="1"/>
  <c r="O66" i="206" s="1"/>
  <c r="G38" i="212"/>
  <c r="C38" i="212" s="1"/>
  <c r="G36" i="212"/>
  <c r="C36" i="212" s="1"/>
  <c r="H35" i="212"/>
  <c r="Q35" i="212" s="1"/>
  <c r="O36" i="212" s="1"/>
  <c r="G39" i="212"/>
  <c r="C39" i="212" s="1"/>
  <c r="G35" i="212"/>
  <c r="C35" i="212" s="1"/>
  <c r="G37" i="212"/>
  <c r="C37" i="212" s="1"/>
  <c r="G75" i="209"/>
  <c r="C75" i="209" s="1"/>
  <c r="G73" i="209"/>
  <c r="C73" i="209" s="1"/>
  <c r="G71" i="209"/>
  <c r="C71" i="209" s="1"/>
  <c r="G72" i="209"/>
  <c r="C72" i="209" s="1"/>
  <c r="G74" i="209"/>
  <c r="C74" i="209" s="1"/>
  <c r="H71" i="209"/>
  <c r="Q71" i="209" s="1"/>
  <c r="O72" i="209" s="1"/>
  <c r="G139" i="138"/>
  <c r="C139" i="138" s="1"/>
  <c r="G141" i="138"/>
  <c r="C141" i="138" s="1"/>
  <c r="H137" i="138"/>
  <c r="Q137" i="138" s="1"/>
  <c r="O138" i="138" s="1"/>
  <c r="G138" i="138"/>
  <c r="C138" i="138" s="1"/>
  <c r="G137" i="138"/>
  <c r="C137" i="138" s="1"/>
  <c r="G140" i="138"/>
  <c r="C140" i="138" s="1"/>
  <c r="G25" i="212"/>
  <c r="C25" i="212" s="1"/>
  <c r="G26" i="212"/>
  <c r="C26" i="212" s="1"/>
  <c r="H23" i="212"/>
  <c r="Q23" i="212" s="1"/>
  <c r="O24" i="212" s="1"/>
  <c r="G27" i="212"/>
  <c r="C27" i="212" s="1"/>
  <c r="G24" i="212"/>
  <c r="C24" i="212" s="1"/>
  <c r="G23" i="212"/>
  <c r="C23" i="212" s="1"/>
  <c r="G67" i="209"/>
  <c r="C67" i="209" s="1"/>
  <c r="G68" i="209"/>
  <c r="C68" i="209" s="1"/>
  <c r="H65" i="209"/>
  <c r="Q65" i="209" s="1"/>
  <c r="O66" i="209" s="1"/>
  <c r="G69" i="209"/>
  <c r="C69" i="209" s="1"/>
  <c r="G66" i="209"/>
  <c r="C66" i="209" s="1"/>
  <c r="G65" i="209"/>
  <c r="C65" i="209" s="1"/>
  <c r="G12" i="208"/>
  <c r="C12" i="208" s="1"/>
  <c r="G15" i="208"/>
  <c r="C15" i="208" s="1"/>
  <c r="G13" i="208"/>
  <c r="C13" i="208" s="1"/>
  <c r="G11" i="208"/>
  <c r="C11" i="208" s="1"/>
  <c r="G14" i="208"/>
  <c r="C14" i="208" s="1"/>
  <c r="H11" i="208"/>
  <c r="Q11" i="208" s="1"/>
  <c r="O12" i="208" s="1"/>
  <c r="G131" i="138"/>
  <c r="C131" i="138" s="1"/>
  <c r="G135" i="138"/>
  <c r="C135" i="138" s="1"/>
  <c r="H131" i="138"/>
  <c r="Q131" i="138" s="1"/>
  <c r="O132" i="138" s="1"/>
  <c r="G132" i="138"/>
  <c r="C132" i="138" s="1"/>
  <c r="G133" i="138"/>
  <c r="C133" i="138" s="1"/>
  <c r="G134" i="138"/>
  <c r="C134" i="138" s="1"/>
  <c r="G141" i="210"/>
  <c r="C141" i="210" s="1"/>
  <c r="G139" i="210"/>
  <c r="C139" i="210" s="1"/>
  <c r="G137" i="210"/>
  <c r="C137" i="210" s="1"/>
  <c r="G140" i="210"/>
  <c r="C140" i="210" s="1"/>
  <c r="H137" i="210"/>
  <c r="Q137" i="210" s="1"/>
  <c r="O138" i="210" s="1"/>
  <c r="G138" i="210"/>
  <c r="C138" i="210" s="1"/>
  <c r="G123" i="206"/>
  <c r="C123" i="206" s="1"/>
  <c r="G121" i="206"/>
  <c r="C121" i="206" s="1"/>
  <c r="G119" i="206"/>
  <c r="C119" i="206" s="1"/>
  <c r="G120" i="206"/>
  <c r="C120" i="206" s="1"/>
  <c r="G122" i="206"/>
  <c r="C122" i="206" s="1"/>
  <c r="H119" i="206"/>
  <c r="Q119" i="206" s="1"/>
  <c r="O120" i="206" s="1"/>
  <c r="H41" i="138"/>
  <c r="Q41" i="138" s="1"/>
  <c r="O42" i="138" s="1"/>
  <c r="G41" i="138"/>
  <c r="C41" i="138" s="1"/>
  <c r="G42" i="138"/>
  <c r="C42" i="138" s="1"/>
  <c r="G44" i="138"/>
  <c r="C44" i="138" s="1"/>
  <c r="G45" i="138"/>
  <c r="C45" i="138" s="1"/>
  <c r="G43" i="138"/>
  <c r="C43" i="138" s="1"/>
  <c r="G42" i="209"/>
  <c r="C42" i="209" s="1"/>
  <c r="G41" i="209"/>
  <c r="C41" i="209" s="1"/>
  <c r="G43" i="209"/>
  <c r="C43" i="209" s="1"/>
  <c r="G44" i="209"/>
  <c r="C44" i="209" s="1"/>
  <c r="H41" i="209"/>
  <c r="Q41" i="209" s="1"/>
  <c r="O42" i="209" s="1"/>
  <c r="G45" i="209"/>
  <c r="C45" i="209" s="1"/>
  <c r="H107" i="206"/>
  <c r="Q107" i="206" s="1"/>
  <c r="O108" i="206" s="1"/>
  <c r="G109" i="206"/>
  <c r="C109" i="206" s="1"/>
  <c r="G111" i="206"/>
  <c r="C111" i="206" s="1"/>
  <c r="G107" i="206"/>
  <c r="C107" i="206" s="1"/>
  <c r="G110" i="206"/>
  <c r="C110" i="206" s="1"/>
  <c r="G108" i="206"/>
  <c r="C108" i="206" s="1"/>
  <c r="G99" i="138"/>
  <c r="C99" i="138" s="1"/>
  <c r="G96" i="138"/>
  <c r="C96" i="138" s="1"/>
  <c r="G98" i="138"/>
  <c r="C98" i="138" s="1"/>
  <c r="G95" i="138"/>
  <c r="C95" i="138" s="1"/>
  <c r="G97" i="138"/>
  <c r="C97" i="138" s="1"/>
  <c r="H95" i="138"/>
  <c r="Q95" i="138" s="1"/>
  <c r="O96" i="138" s="1"/>
  <c r="H47" i="212"/>
  <c r="Q47" i="212" s="1"/>
  <c r="O48" i="212" s="1"/>
  <c r="G48" i="212"/>
  <c r="C48" i="212" s="1"/>
  <c r="G51" i="212"/>
  <c r="C51" i="212" s="1"/>
  <c r="G49" i="212"/>
  <c r="C49" i="212" s="1"/>
  <c r="G47" i="212"/>
  <c r="C47" i="212" s="1"/>
  <c r="G50" i="212"/>
  <c r="C50" i="212" s="1"/>
  <c r="G66" i="210"/>
  <c r="C66" i="210" s="1"/>
  <c r="G67" i="210"/>
  <c r="C67" i="210" s="1"/>
  <c r="G65" i="210"/>
  <c r="C65" i="210" s="1"/>
  <c r="G68" i="210"/>
  <c r="C68" i="210" s="1"/>
  <c r="G69" i="210"/>
  <c r="C69" i="210" s="1"/>
  <c r="H65" i="210"/>
  <c r="Q65" i="210" s="1"/>
  <c r="O66" i="210" s="1"/>
  <c r="G175" i="209"/>
  <c r="C175" i="209" s="1"/>
  <c r="G174" i="209"/>
  <c r="C174" i="209" s="1"/>
  <c r="G173" i="209"/>
  <c r="C173" i="209" s="1"/>
  <c r="G176" i="209"/>
  <c r="C176" i="209" s="1"/>
  <c r="H173" i="209"/>
  <c r="Q173" i="209" s="1"/>
  <c r="O174" i="209" s="1"/>
  <c r="G177" i="209"/>
  <c r="C177" i="209" s="1"/>
  <c r="G80" i="209"/>
  <c r="C80" i="209" s="1"/>
  <c r="G77" i="209"/>
  <c r="C77" i="209" s="1"/>
  <c r="H77" i="209"/>
  <c r="Q77" i="209" s="1"/>
  <c r="O78" i="209" s="1"/>
  <c r="G81" i="209"/>
  <c r="C81" i="209" s="1"/>
  <c r="G78" i="209"/>
  <c r="C78" i="209" s="1"/>
  <c r="G79" i="209"/>
  <c r="C79" i="209" s="1"/>
  <c r="G25" i="138"/>
  <c r="C25" i="138" s="1"/>
  <c r="G26" i="138"/>
  <c r="C26" i="138" s="1"/>
  <c r="G24" i="138"/>
  <c r="C24" i="138" s="1"/>
  <c r="G23" i="138"/>
  <c r="C23" i="138" s="1"/>
  <c r="G27" i="138"/>
  <c r="C27" i="138" s="1"/>
  <c r="H23" i="138"/>
  <c r="Q23" i="138" s="1"/>
  <c r="O24" i="138" s="1"/>
  <c r="Q5" i="212"/>
  <c r="O6" i="212" s="1"/>
  <c r="G134" i="210"/>
  <c r="C134" i="210" s="1"/>
  <c r="G132" i="210"/>
  <c r="C132" i="210" s="1"/>
  <c r="G131" i="210"/>
  <c r="C131" i="210" s="1"/>
  <c r="H131" i="210"/>
  <c r="Q131" i="210" s="1"/>
  <c r="O132" i="210" s="1"/>
  <c r="G133" i="210"/>
  <c r="C133" i="210" s="1"/>
  <c r="G135" i="210"/>
  <c r="C135" i="210" s="1"/>
  <c r="G51" i="209"/>
  <c r="C51" i="209" s="1"/>
  <c r="G47" i="209"/>
  <c r="C47" i="209" s="1"/>
  <c r="G49" i="209"/>
  <c r="C49" i="209" s="1"/>
  <c r="H47" i="209"/>
  <c r="Q47" i="209" s="1"/>
  <c r="O48" i="209" s="1"/>
  <c r="G50" i="209"/>
  <c r="C50" i="209" s="1"/>
  <c r="G48" i="209"/>
  <c r="C48" i="209" s="1"/>
  <c r="G37" i="138"/>
  <c r="C37" i="138" s="1"/>
  <c r="H35" i="138"/>
  <c r="Q35" i="138" s="1"/>
  <c r="O36" i="138" s="1"/>
  <c r="G39" i="138"/>
  <c r="C39" i="138" s="1"/>
  <c r="G36" i="138"/>
  <c r="C36" i="138" s="1"/>
  <c r="G38" i="138"/>
  <c r="C38" i="138" s="1"/>
  <c r="G35" i="138"/>
  <c r="C35" i="138" s="1"/>
  <c r="G149" i="212"/>
  <c r="C149" i="212" s="1"/>
  <c r="G152" i="212"/>
  <c r="C152" i="212" s="1"/>
  <c r="G153" i="212"/>
  <c r="C153" i="212" s="1"/>
  <c r="G151" i="212"/>
  <c r="C151" i="212" s="1"/>
  <c r="G150" i="212"/>
  <c r="C150" i="212" s="1"/>
  <c r="H149" i="212"/>
  <c r="Q149" i="212" s="1"/>
  <c r="O150" i="212" s="1"/>
  <c r="G116" i="207"/>
  <c r="C116" i="207" s="1"/>
  <c r="G117" i="207"/>
  <c r="C117" i="207" s="1"/>
  <c r="G114" i="207"/>
  <c r="C114" i="207" s="1"/>
  <c r="G115" i="207"/>
  <c r="C115" i="207" s="1"/>
  <c r="G113" i="207"/>
  <c r="C113" i="207" s="1"/>
  <c r="H113" i="207"/>
  <c r="Q113" i="207" s="1"/>
  <c r="O114" i="207" s="1"/>
  <c r="G50" i="207"/>
  <c r="C50" i="207" s="1"/>
  <c r="G49" i="207"/>
  <c r="C49" i="207" s="1"/>
  <c r="H47" i="207"/>
  <c r="Q47" i="207" s="1"/>
  <c r="O48" i="207" s="1"/>
  <c r="G51" i="207"/>
  <c r="C51" i="207" s="1"/>
  <c r="G47" i="207"/>
  <c r="C47" i="207" s="1"/>
  <c r="G48" i="207"/>
  <c r="C48" i="207" s="1"/>
  <c r="G72" i="138"/>
  <c r="C72" i="138" s="1"/>
  <c r="G71" i="138"/>
  <c r="C71" i="138" s="1"/>
  <c r="G73" i="138"/>
  <c r="C73" i="138" s="1"/>
  <c r="G75" i="138"/>
  <c r="C75" i="138" s="1"/>
  <c r="H71" i="138"/>
  <c r="Q71" i="138" s="1"/>
  <c r="O72" i="138" s="1"/>
  <c r="G74" i="138"/>
  <c r="C74" i="138" s="1"/>
  <c r="G59" i="206"/>
  <c r="C59" i="206" s="1"/>
  <c r="G62" i="206"/>
  <c r="C62" i="206" s="1"/>
  <c r="G60" i="206"/>
  <c r="C60" i="206" s="1"/>
  <c r="G63" i="206"/>
  <c r="C63" i="206" s="1"/>
  <c r="H59" i="206"/>
  <c r="Q59" i="206" s="1"/>
  <c r="O60" i="206" s="1"/>
  <c r="G61" i="206"/>
  <c r="C61" i="206" s="1"/>
  <c r="G164" i="206"/>
  <c r="C164" i="206" s="1"/>
  <c r="G165" i="206"/>
  <c r="C165" i="206" s="1"/>
  <c r="H161" i="206"/>
  <c r="Q161" i="206" s="1"/>
  <c r="O162" i="206" s="1"/>
  <c r="G162" i="206"/>
  <c r="C162" i="206" s="1"/>
  <c r="G163" i="206"/>
  <c r="C163" i="206" s="1"/>
  <c r="G161" i="206"/>
  <c r="C161" i="206" s="1"/>
  <c r="H155" i="212"/>
  <c r="Q155" i="212" s="1"/>
  <c r="O156" i="212" s="1"/>
  <c r="G157" i="212"/>
  <c r="C157" i="212" s="1"/>
  <c r="G156" i="212"/>
  <c r="C156" i="212" s="1"/>
  <c r="G155" i="212"/>
  <c r="C155" i="212" s="1"/>
  <c r="G159" i="212"/>
  <c r="C159" i="212" s="1"/>
  <c r="G158" i="212"/>
  <c r="C158" i="212" s="1"/>
  <c r="G122" i="210"/>
  <c r="C122" i="210" s="1"/>
  <c r="H119" i="210"/>
  <c r="Q119" i="210" s="1"/>
  <c r="O120" i="210" s="1"/>
  <c r="G120" i="210"/>
  <c r="C120" i="210" s="1"/>
  <c r="G123" i="210"/>
  <c r="C123" i="210" s="1"/>
  <c r="G121" i="210"/>
  <c r="C121" i="210" s="1"/>
  <c r="G119" i="210"/>
  <c r="C119" i="210" s="1"/>
  <c r="Q5" i="208"/>
  <c r="O6" i="208" s="1"/>
  <c r="G86" i="206"/>
  <c r="C86" i="206" s="1"/>
  <c r="G84" i="206"/>
  <c r="C84" i="206" s="1"/>
  <c r="H83" i="206"/>
  <c r="Q83" i="206" s="1"/>
  <c r="O84" i="206" s="1"/>
  <c r="G85" i="206"/>
  <c r="C85" i="206" s="1"/>
  <c r="G87" i="206"/>
  <c r="C87" i="206" s="1"/>
  <c r="G83" i="206"/>
  <c r="C83" i="206" s="1"/>
  <c r="G116" i="210"/>
  <c r="C116" i="210" s="1"/>
  <c r="G113" i="210"/>
  <c r="C113" i="210" s="1"/>
  <c r="H113" i="210"/>
  <c r="Q113" i="210" s="1"/>
  <c r="O114" i="210" s="1"/>
  <c r="G117" i="210"/>
  <c r="C117" i="210" s="1"/>
  <c r="G114" i="210"/>
  <c r="C114" i="210" s="1"/>
  <c r="G115" i="210"/>
  <c r="C115" i="210" s="1"/>
  <c r="G177" i="207"/>
  <c r="C177" i="207" s="1"/>
  <c r="G174" i="207"/>
  <c r="C174" i="207" s="1"/>
  <c r="G173" i="207"/>
  <c r="C173" i="207" s="1"/>
  <c r="G175" i="207"/>
  <c r="C175" i="207" s="1"/>
  <c r="G176" i="207"/>
  <c r="C176" i="207" s="1"/>
  <c r="H173" i="207"/>
  <c r="Q173" i="207" s="1"/>
  <c r="O174" i="207" s="1"/>
  <c r="G75" i="206"/>
  <c r="C75" i="206" s="1"/>
  <c r="G73" i="206"/>
  <c r="C73" i="206" s="1"/>
  <c r="G74" i="206"/>
  <c r="C74" i="206" s="1"/>
  <c r="G71" i="206"/>
  <c r="C71" i="206" s="1"/>
  <c r="G72" i="206"/>
  <c r="C72" i="206" s="1"/>
  <c r="H71" i="206"/>
  <c r="Q71" i="206" s="1"/>
  <c r="O72" i="206" s="1"/>
  <c r="G57" i="138"/>
  <c r="C57" i="138" s="1"/>
  <c r="H53" i="138"/>
  <c r="Q53" i="138" s="1"/>
  <c r="O54" i="138" s="1"/>
  <c r="G55" i="138"/>
  <c r="C55" i="138" s="1"/>
  <c r="G54" i="138"/>
  <c r="C54" i="138" s="1"/>
  <c r="G53" i="138"/>
  <c r="C53" i="138" s="1"/>
  <c r="G56" i="138"/>
  <c r="C56" i="138" s="1"/>
  <c r="G116" i="212"/>
  <c r="C116" i="212" s="1"/>
  <c r="H113" i="212"/>
  <c r="Q113" i="212" s="1"/>
  <c r="O114" i="212" s="1"/>
  <c r="G114" i="212"/>
  <c r="C114" i="212" s="1"/>
  <c r="G117" i="212"/>
  <c r="C117" i="212" s="1"/>
  <c r="G115" i="212"/>
  <c r="C115" i="212" s="1"/>
  <c r="G113" i="212"/>
  <c r="C113" i="212" s="1"/>
  <c r="G109" i="209"/>
  <c r="C109" i="209" s="1"/>
  <c r="G108" i="209"/>
  <c r="C108" i="209" s="1"/>
  <c r="G110" i="209"/>
  <c r="C110" i="209" s="1"/>
  <c r="G111" i="209"/>
  <c r="C111" i="209" s="1"/>
  <c r="H107" i="209"/>
  <c r="Q107" i="209" s="1"/>
  <c r="O108" i="209" s="1"/>
  <c r="G107" i="209"/>
  <c r="C107" i="209" s="1"/>
  <c r="G39" i="207"/>
  <c r="C39" i="207" s="1"/>
  <c r="G37" i="207"/>
  <c r="C37" i="207" s="1"/>
  <c r="G36" i="207"/>
  <c r="C36" i="207" s="1"/>
  <c r="H35" i="207"/>
  <c r="Q35" i="207" s="1"/>
  <c r="O36" i="207" s="1"/>
  <c r="G35" i="207"/>
  <c r="C35" i="207" s="1"/>
  <c r="G38" i="207"/>
  <c r="C38" i="207" s="1"/>
  <c r="H179" i="206"/>
  <c r="Q179" i="206" s="1"/>
  <c r="O180" i="206" s="1"/>
  <c r="G183" i="206"/>
  <c r="C183" i="206" s="1"/>
  <c r="G181" i="206"/>
  <c r="C181" i="206" s="1"/>
  <c r="G182" i="206"/>
  <c r="C182" i="206" s="1"/>
  <c r="G179" i="206"/>
  <c r="C179" i="206" s="1"/>
  <c r="G180" i="206"/>
  <c r="C180" i="206" s="1"/>
  <c r="G24" i="206"/>
  <c r="C24" i="206" s="1"/>
  <c r="G23" i="206"/>
  <c r="C23" i="206" s="1"/>
  <c r="G27" i="206"/>
  <c r="C27" i="206" s="1"/>
  <c r="G25" i="206"/>
  <c r="C25" i="206" s="1"/>
  <c r="G26" i="206"/>
  <c r="C26" i="206" s="1"/>
  <c r="H23" i="206"/>
  <c r="Q23" i="206" s="1"/>
  <c r="O24" i="206" s="1"/>
  <c r="G89" i="212"/>
  <c r="C89" i="212" s="1"/>
  <c r="G92" i="212"/>
  <c r="C92" i="212" s="1"/>
  <c r="H89" i="212"/>
  <c r="Q89" i="212" s="1"/>
  <c r="O90" i="212" s="1"/>
  <c r="G90" i="212"/>
  <c r="C90" i="212" s="1"/>
  <c r="G93" i="212"/>
  <c r="C93" i="212" s="1"/>
  <c r="G91" i="212"/>
  <c r="C91" i="212" s="1"/>
  <c r="G175" i="208"/>
  <c r="C175" i="208" s="1"/>
  <c r="H173" i="208"/>
  <c r="Q173" i="208" s="1"/>
  <c r="O174" i="208" s="1"/>
  <c r="G176" i="208"/>
  <c r="C176" i="208" s="1"/>
  <c r="G174" i="208"/>
  <c r="C174" i="208" s="1"/>
  <c r="G177" i="208"/>
  <c r="C177" i="208" s="1"/>
  <c r="G173" i="208"/>
  <c r="C173" i="208" s="1"/>
  <c r="G157" i="207"/>
  <c r="C157" i="207" s="1"/>
  <c r="G156" i="207"/>
  <c r="C156" i="207" s="1"/>
  <c r="G158" i="207"/>
  <c r="C158" i="207" s="1"/>
  <c r="G159" i="207"/>
  <c r="C159" i="207" s="1"/>
  <c r="H155" i="207"/>
  <c r="Q155" i="207" s="1"/>
  <c r="O156" i="207" s="1"/>
  <c r="G155" i="207"/>
  <c r="C155" i="207" s="1"/>
  <c r="G147" i="213"/>
  <c r="C147" i="213" s="1"/>
  <c r="G143" i="213"/>
  <c r="C143" i="213" s="1"/>
  <c r="G144" i="213"/>
  <c r="C144" i="213" s="1"/>
  <c r="G145" i="213"/>
  <c r="C145" i="213" s="1"/>
  <c r="H143" i="213"/>
  <c r="G146" i="213"/>
  <c r="C146" i="213" s="1"/>
  <c r="G157" i="138"/>
  <c r="C157" i="138" s="1"/>
  <c r="G159" i="138"/>
  <c r="C159" i="138" s="1"/>
  <c r="G156" i="138"/>
  <c r="C156" i="138" s="1"/>
  <c r="G158" i="138"/>
  <c r="C158" i="138" s="1"/>
  <c r="G155" i="138"/>
  <c r="C155" i="138" s="1"/>
  <c r="H155" i="138"/>
  <c r="Q155" i="138" s="1"/>
  <c r="O156" i="138" s="1"/>
  <c r="G77" i="206"/>
  <c r="C77" i="206" s="1"/>
  <c r="G80" i="206"/>
  <c r="C80" i="206" s="1"/>
  <c r="G79" i="206"/>
  <c r="C79" i="206" s="1"/>
  <c r="G81" i="206"/>
  <c r="C81" i="206" s="1"/>
  <c r="H77" i="206"/>
  <c r="Q77" i="206" s="1"/>
  <c r="O78" i="206" s="1"/>
  <c r="G78" i="206"/>
  <c r="C78" i="206" s="1"/>
  <c r="G60" i="212"/>
  <c r="C60" i="212" s="1"/>
  <c r="G63" i="212"/>
  <c r="C63" i="212" s="1"/>
  <c r="H59" i="212"/>
  <c r="Q59" i="212" s="1"/>
  <c r="O60" i="212" s="1"/>
  <c r="G62" i="212"/>
  <c r="C62" i="212" s="1"/>
  <c r="G61" i="212"/>
  <c r="C61" i="212" s="1"/>
  <c r="G59" i="212"/>
  <c r="C59" i="212" s="1"/>
  <c r="G123" i="208"/>
  <c r="C123" i="208" s="1"/>
  <c r="G119" i="208"/>
  <c r="C119" i="208" s="1"/>
  <c r="G122" i="208"/>
  <c r="C122" i="208" s="1"/>
  <c r="H119" i="208"/>
  <c r="Q119" i="208" s="1"/>
  <c r="O120" i="208" s="1"/>
  <c r="G120" i="208"/>
  <c r="C120" i="208" s="1"/>
  <c r="G121" i="208"/>
  <c r="C121" i="208" s="1"/>
  <c r="G149" i="207"/>
  <c r="C149" i="207" s="1"/>
  <c r="G151" i="207"/>
  <c r="C151" i="207" s="1"/>
  <c r="G153" i="207"/>
  <c r="C153" i="207" s="1"/>
  <c r="G150" i="207"/>
  <c r="C150" i="207" s="1"/>
  <c r="G152" i="207"/>
  <c r="C152" i="207" s="1"/>
  <c r="H149" i="207"/>
  <c r="Q149" i="207" s="1"/>
  <c r="O150" i="207" s="1"/>
  <c r="G56" i="206"/>
  <c r="C56" i="206" s="1"/>
  <c r="H53" i="206"/>
  <c r="Q53" i="206" s="1"/>
  <c r="O54" i="206" s="1"/>
  <c r="G53" i="206"/>
  <c r="C53" i="206" s="1"/>
  <c r="G54" i="206"/>
  <c r="C54" i="206" s="1"/>
  <c r="G57" i="206"/>
  <c r="C57" i="206" s="1"/>
  <c r="G55" i="206"/>
  <c r="C55" i="206" s="1"/>
  <c r="G114" i="208"/>
  <c r="C114" i="208" s="1"/>
  <c r="G115" i="208"/>
  <c r="C115" i="208" s="1"/>
  <c r="G117" i="208"/>
  <c r="C117" i="208" s="1"/>
  <c r="G116" i="208"/>
  <c r="C116" i="208" s="1"/>
  <c r="G113" i="208"/>
  <c r="C113" i="208" s="1"/>
  <c r="H113" i="208"/>
  <c r="Q113" i="208" s="1"/>
  <c r="O114" i="208" s="1"/>
  <c r="G49" i="210"/>
  <c r="C49" i="210" s="1"/>
  <c r="G50" i="210"/>
  <c r="C50" i="210" s="1"/>
  <c r="H47" i="210"/>
  <c r="Q47" i="210" s="1"/>
  <c r="O48" i="210" s="1"/>
  <c r="G51" i="210"/>
  <c r="C51" i="210" s="1"/>
  <c r="G48" i="210"/>
  <c r="C48" i="210" s="1"/>
  <c r="G47" i="210"/>
  <c r="C47" i="210" s="1"/>
  <c r="H107" i="208"/>
  <c r="Q107" i="208" s="1"/>
  <c r="O108" i="208" s="1"/>
  <c r="G111" i="208"/>
  <c r="C111" i="208" s="1"/>
  <c r="G109" i="208"/>
  <c r="C109" i="208" s="1"/>
  <c r="G110" i="208"/>
  <c r="C110" i="208" s="1"/>
  <c r="G107" i="208"/>
  <c r="C107" i="208" s="1"/>
  <c r="G108" i="208"/>
  <c r="C108" i="208" s="1"/>
  <c r="G128" i="206"/>
  <c r="C128" i="206" s="1"/>
  <c r="G129" i="206"/>
  <c r="C129" i="206" s="1"/>
  <c r="G126" i="206"/>
  <c r="C126" i="206" s="1"/>
  <c r="G127" i="206"/>
  <c r="C127" i="206" s="1"/>
  <c r="G125" i="206"/>
  <c r="C125" i="206" s="1"/>
  <c r="H125" i="206"/>
  <c r="Q125" i="206" s="1"/>
  <c r="O126" i="206" s="1"/>
  <c r="G85" i="212"/>
  <c r="C85" i="212" s="1"/>
  <c r="G87" i="212"/>
  <c r="C87" i="212" s="1"/>
  <c r="G83" i="212"/>
  <c r="C83" i="212" s="1"/>
  <c r="G86" i="212"/>
  <c r="C86" i="212" s="1"/>
  <c r="G84" i="212"/>
  <c r="C84" i="212" s="1"/>
  <c r="H83" i="212"/>
  <c r="Q83" i="212" s="1"/>
  <c r="O84" i="212" s="1"/>
  <c r="H83" i="210"/>
  <c r="Q83" i="210" s="1"/>
  <c r="O84" i="210" s="1"/>
  <c r="G87" i="210"/>
  <c r="C87" i="210" s="1"/>
  <c r="G85" i="210"/>
  <c r="C85" i="210" s="1"/>
  <c r="G86" i="210"/>
  <c r="C86" i="210" s="1"/>
  <c r="G83" i="210"/>
  <c r="C83" i="210" s="1"/>
  <c r="G84" i="210"/>
  <c r="C84" i="210" s="1"/>
  <c r="G96" i="209"/>
  <c r="C96" i="209" s="1"/>
  <c r="H95" i="209"/>
  <c r="Q95" i="209" s="1"/>
  <c r="O96" i="209" s="1"/>
  <c r="G99" i="209"/>
  <c r="C99" i="209" s="1"/>
  <c r="G97" i="209"/>
  <c r="C97" i="209" s="1"/>
  <c r="G98" i="209"/>
  <c r="C98" i="209" s="1"/>
  <c r="G95" i="209"/>
  <c r="C95" i="209" s="1"/>
  <c r="H23" i="207"/>
  <c r="Q23" i="207" s="1"/>
  <c r="O24" i="207" s="1"/>
  <c r="G24" i="207"/>
  <c r="C24" i="207" s="1"/>
  <c r="G27" i="207"/>
  <c r="C27" i="207" s="1"/>
  <c r="G25" i="207"/>
  <c r="C25" i="207" s="1"/>
  <c r="G23" i="207"/>
  <c r="C23" i="207" s="1"/>
  <c r="G26" i="207"/>
  <c r="C26" i="207" s="1"/>
  <c r="G93" i="206"/>
  <c r="C93" i="206" s="1"/>
  <c r="G92" i="206"/>
  <c r="C92" i="206" s="1"/>
  <c r="G91" i="206"/>
  <c r="C91" i="206" s="1"/>
  <c r="G89" i="206"/>
  <c r="C89" i="206" s="1"/>
  <c r="H89" i="206"/>
  <c r="Q89" i="206" s="1"/>
  <c r="O90" i="206" s="1"/>
  <c r="G90" i="206"/>
  <c r="C90" i="206" s="1"/>
  <c r="H71" i="212"/>
  <c r="Q71" i="212" s="1"/>
  <c r="O72" i="212" s="1"/>
  <c r="G75" i="212"/>
  <c r="C75" i="212" s="1"/>
  <c r="G72" i="212"/>
  <c r="C72" i="212" s="1"/>
  <c r="G71" i="212"/>
  <c r="C71" i="212" s="1"/>
  <c r="G73" i="212"/>
  <c r="C73" i="212" s="1"/>
  <c r="G74" i="212"/>
  <c r="C74" i="212" s="1"/>
  <c r="G177" i="210"/>
  <c r="C177" i="210" s="1"/>
  <c r="G174" i="210"/>
  <c r="C174" i="210" s="1"/>
  <c r="G175" i="210"/>
  <c r="C175" i="210" s="1"/>
  <c r="G173" i="210"/>
  <c r="C173" i="210" s="1"/>
  <c r="H173" i="210"/>
  <c r="Q173" i="210" s="1"/>
  <c r="O174" i="210" s="1"/>
  <c r="G176" i="210"/>
  <c r="C176" i="210" s="1"/>
  <c r="G92" i="209"/>
  <c r="C92" i="209" s="1"/>
  <c r="H89" i="209"/>
  <c r="Q89" i="209" s="1"/>
  <c r="O90" i="209" s="1"/>
  <c r="G90" i="209"/>
  <c r="C90" i="209" s="1"/>
  <c r="G93" i="209"/>
  <c r="C93" i="209" s="1"/>
  <c r="G91" i="209"/>
  <c r="C91" i="209" s="1"/>
  <c r="G89" i="209"/>
  <c r="C89" i="209" s="1"/>
  <c r="G168" i="208"/>
  <c r="C168" i="208" s="1"/>
  <c r="G169" i="208"/>
  <c r="C169" i="208" s="1"/>
  <c r="G171" i="208"/>
  <c r="C171" i="208" s="1"/>
  <c r="G170" i="208"/>
  <c r="C170" i="208" s="1"/>
  <c r="G167" i="208"/>
  <c r="C167" i="208" s="1"/>
  <c r="H167" i="208"/>
  <c r="Q167" i="208" s="1"/>
  <c r="O168" i="208" s="1"/>
  <c r="G71" i="208"/>
  <c r="C71" i="208" s="1"/>
  <c r="G75" i="208"/>
  <c r="C75" i="208" s="1"/>
  <c r="H71" i="208"/>
  <c r="Q71" i="208" s="1"/>
  <c r="O72" i="208" s="1"/>
  <c r="G73" i="208"/>
  <c r="C73" i="208" s="1"/>
  <c r="G74" i="208"/>
  <c r="C74" i="208" s="1"/>
  <c r="G72" i="208"/>
  <c r="C72" i="208" s="1"/>
  <c r="H89" i="207"/>
  <c r="Q89" i="207" s="1"/>
  <c r="O90" i="207" s="1"/>
  <c r="G93" i="207"/>
  <c r="C93" i="207" s="1"/>
  <c r="G89" i="207"/>
  <c r="C89" i="207" s="1"/>
  <c r="G92" i="207"/>
  <c r="C92" i="207" s="1"/>
  <c r="G90" i="207"/>
  <c r="C90" i="207" s="1"/>
  <c r="G91" i="207"/>
  <c r="C91" i="207" s="1"/>
  <c r="G155" i="206"/>
  <c r="C155" i="206" s="1"/>
  <c r="G159" i="206"/>
  <c r="C159" i="206" s="1"/>
  <c r="G158" i="206"/>
  <c r="C158" i="206" s="1"/>
  <c r="G157" i="206"/>
  <c r="C157" i="206" s="1"/>
  <c r="H155" i="206"/>
  <c r="Q155" i="206" s="1"/>
  <c r="O156" i="206" s="1"/>
  <c r="G156" i="206"/>
  <c r="C156" i="206" s="1"/>
  <c r="G78" i="138"/>
  <c r="C78" i="138" s="1"/>
  <c r="G79" i="138"/>
  <c r="C79" i="138" s="1"/>
  <c r="G77" i="138"/>
  <c r="C77" i="138" s="1"/>
  <c r="G81" i="138"/>
  <c r="C81" i="138" s="1"/>
  <c r="H77" i="138"/>
  <c r="Q77" i="138" s="1"/>
  <c r="O78" i="138" s="1"/>
  <c r="G80" i="138"/>
  <c r="C80" i="138" s="1"/>
  <c r="G170" i="209"/>
  <c r="C170" i="209" s="1"/>
  <c r="H167" i="209"/>
  <c r="Q167" i="209" s="1"/>
  <c r="O168" i="209" s="1"/>
  <c r="G168" i="209"/>
  <c r="C168" i="209" s="1"/>
  <c r="G171" i="209"/>
  <c r="C171" i="209" s="1"/>
  <c r="G169" i="209"/>
  <c r="C169" i="209" s="1"/>
  <c r="G167" i="209"/>
  <c r="C167" i="209" s="1"/>
  <c r="G66" i="208"/>
  <c r="C66" i="208" s="1"/>
  <c r="G65" i="208"/>
  <c r="C65" i="208" s="1"/>
  <c r="G67" i="208"/>
  <c r="C67" i="208" s="1"/>
  <c r="G68" i="208"/>
  <c r="C68" i="208" s="1"/>
  <c r="H65" i="208"/>
  <c r="Q65" i="208" s="1"/>
  <c r="O66" i="208" s="1"/>
  <c r="G69" i="208"/>
  <c r="C69" i="208" s="1"/>
  <c r="G140" i="207"/>
  <c r="C140" i="207" s="1"/>
  <c r="H137" i="207"/>
  <c r="Q137" i="207" s="1"/>
  <c r="O138" i="207" s="1"/>
  <c r="G141" i="207"/>
  <c r="C141" i="207" s="1"/>
  <c r="G139" i="207"/>
  <c r="C139" i="207" s="1"/>
  <c r="G138" i="207"/>
  <c r="C138" i="207" s="1"/>
  <c r="G137" i="207"/>
  <c r="C137" i="207" s="1"/>
  <c r="G145" i="138"/>
  <c r="C145" i="138" s="1"/>
  <c r="G147" i="138"/>
  <c r="C147" i="138" s="1"/>
  <c r="G144" i="138"/>
  <c r="C144" i="138" s="1"/>
  <c r="G146" i="138"/>
  <c r="C146" i="138" s="1"/>
  <c r="G143" i="138"/>
  <c r="C143" i="138" s="1"/>
  <c r="H143" i="138"/>
  <c r="Q143" i="138" s="1"/>
  <c r="O144" i="138" s="1"/>
  <c r="H149" i="210"/>
  <c r="Q149" i="210" s="1"/>
  <c r="O150" i="210" s="1"/>
  <c r="G150" i="210"/>
  <c r="C150" i="210" s="1"/>
  <c r="G152" i="210"/>
  <c r="C152" i="210" s="1"/>
  <c r="G151" i="210"/>
  <c r="C151" i="210" s="1"/>
  <c r="G153" i="210"/>
  <c r="C153" i="210" s="1"/>
  <c r="G149" i="210"/>
  <c r="C149" i="210" s="1"/>
  <c r="H53" i="210"/>
  <c r="Q53" i="210" s="1"/>
  <c r="O54" i="210" s="1"/>
  <c r="G53" i="210"/>
  <c r="C53" i="210" s="1"/>
  <c r="G54" i="210"/>
  <c r="C54" i="210" s="1"/>
  <c r="G55" i="210"/>
  <c r="C55" i="210" s="1"/>
  <c r="G56" i="210"/>
  <c r="C56" i="210" s="1"/>
  <c r="G57" i="210"/>
  <c r="C57" i="210" s="1"/>
  <c r="G161" i="209"/>
  <c r="C161" i="209" s="1"/>
  <c r="G164" i="209"/>
  <c r="C164" i="209" s="1"/>
  <c r="H161" i="209"/>
  <c r="Q161" i="209" s="1"/>
  <c r="O162" i="209" s="1"/>
  <c r="G162" i="209"/>
  <c r="C162" i="209" s="1"/>
  <c r="G165" i="209"/>
  <c r="C165" i="209" s="1"/>
  <c r="G163" i="209"/>
  <c r="C163" i="209" s="1"/>
  <c r="H155" i="208"/>
  <c r="Q155" i="208" s="1"/>
  <c r="O156" i="208" s="1"/>
  <c r="G159" i="208"/>
  <c r="C159" i="208" s="1"/>
  <c r="G155" i="208"/>
  <c r="C155" i="208" s="1"/>
  <c r="G156" i="208"/>
  <c r="C156" i="208" s="1"/>
  <c r="G158" i="208"/>
  <c r="C158" i="208" s="1"/>
  <c r="G157" i="208"/>
  <c r="C157" i="208" s="1"/>
  <c r="G133" i="207"/>
  <c r="C133" i="207" s="1"/>
  <c r="G134" i="207"/>
  <c r="C134" i="207" s="1"/>
  <c r="G131" i="207"/>
  <c r="C131" i="207" s="1"/>
  <c r="G132" i="207"/>
  <c r="C132" i="207" s="1"/>
  <c r="H131" i="207"/>
  <c r="Q131" i="207" s="1"/>
  <c r="O132" i="207" s="1"/>
  <c r="G135" i="207"/>
  <c r="C135" i="207" s="1"/>
  <c r="G74" i="207"/>
  <c r="C74" i="207" s="1"/>
  <c r="H71" i="207"/>
  <c r="Q71" i="207" s="1"/>
  <c r="O72" i="207" s="1"/>
  <c r="G73" i="207"/>
  <c r="C73" i="207" s="1"/>
  <c r="G71" i="207"/>
  <c r="C71" i="207" s="1"/>
  <c r="G75" i="207"/>
  <c r="C75" i="207" s="1"/>
  <c r="G72" i="207"/>
  <c r="C72" i="207" s="1"/>
  <c r="G89" i="210"/>
  <c r="C89" i="210" s="1"/>
  <c r="G92" i="210"/>
  <c r="C92" i="210" s="1"/>
  <c r="H89" i="210"/>
  <c r="Q89" i="210" s="1"/>
  <c r="O90" i="210" s="1"/>
  <c r="G90" i="210"/>
  <c r="C90" i="210" s="1"/>
  <c r="G93" i="210"/>
  <c r="C93" i="210" s="1"/>
  <c r="G91" i="210"/>
  <c r="C91" i="210" s="1"/>
  <c r="Q5" i="209"/>
  <c r="O6" i="209" s="1"/>
  <c r="G156" i="210"/>
  <c r="C156" i="210" s="1"/>
  <c r="G158" i="210"/>
  <c r="C158" i="210" s="1"/>
  <c r="H155" i="210"/>
  <c r="Q155" i="210" s="1"/>
  <c r="O156" i="210" s="1"/>
  <c r="G155" i="210"/>
  <c r="C155" i="210" s="1"/>
  <c r="G159" i="210"/>
  <c r="C159" i="210" s="1"/>
  <c r="G157" i="210"/>
  <c r="C157" i="210" s="1"/>
  <c r="G149" i="209"/>
  <c r="C149" i="209" s="1"/>
  <c r="G150" i="209"/>
  <c r="C150" i="209" s="1"/>
  <c r="G152" i="209"/>
  <c r="C152" i="209" s="1"/>
  <c r="G151" i="209"/>
  <c r="C151" i="209" s="1"/>
  <c r="H149" i="209"/>
  <c r="Q149" i="209" s="1"/>
  <c r="O150" i="209" s="1"/>
  <c r="G153" i="209"/>
  <c r="C153" i="209" s="1"/>
  <c r="G63" i="208"/>
  <c r="C63" i="208" s="1"/>
  <c r="G59" i="208"/>
  <c r="C59" i="208" s="1"/>
  <c r="G61" i="208"/>
  <c r="C61" i="208" s="1"/>
  <c r="H59" i="208"/>
  <c r="Q59" i="208" s="1"/>
  <c r="O60" i="208" s="1"/>
  <c r="G62" i="208"/>
  <c r="C62" i="208" s="1"/>
  <c r="G60" i="208"/>
  <c r="C60" i="208" s="1"/>
  <c r="G129" i="138"/>
  <c r="C129" i="138" s="1"/>
  <c r="G125" i="138"/>
  <c r="C125" i="138" s="1"/>
  <c r="G127" i="138"/>
  <c r="C127" i="138" s="1"/>
  <c r="G128" i="138"/>
  <c r="C128" i="138" s="1"/>
  <c r="G126" i="138"/>
  <c r="C126" i="138" s="1"/>
  <c r="H125" i="138"/>
  <c r="Q125" i="138" s="1"/>
  <c r="O126" i="138" s="1"/>
  <c r="G49" i="206"/>
  <c r="C49" i="206" s="1"/>
  <c r="G47" i="206"/>
  <c r="C47" i="206" s="1"/>
  <c r="G50" i="206"/>
  <c r="C50" i="206" s="1"/>
  <c r="H47" i="206"/>
  <c r="Q47" i="206" s="1"/>
  <c r="O48" i="206" s="1"/>
  <c r="G48" i="206"/>
  <c r="C48" i="206" s="1"/>
  <c r="G51" i="206"/>
  <c r="C51" i="206" s="1"/>
  <c r="G15" i="212"/>
  <c r="C15" i="212" s="1"/>
  <c r="G11" i="212"/>
  <c r="C11" i="212" s="1"/>
  <c r="G13" i="212"/>
  <c r="C13" i="212" s="1"/>
  <c r="G14" i="212"/>
  <c r="C14" i="212" s="1"/>
  <c r="G12" i="212"/>
  <c r="C12" i="212" s="1"/>
  <c r="H11" i="212"/>
  <c r="Q11" i="212" s="1"/>
  <c r="O12" i="212" s="1"/>
  <c r="G145" i="210"/>
  <c r="C145" i="210" s="1"/>
  <c r="G144" i="210"/>
  <c r="C144" i="210" s="1"/>
  <c r="G147" i="210"/>
  <c r="C147" i="210" s="1"/>
  <c r="G146" i="210"/>
  <c r="C146" i="210" s="1"/>
  <c r="G143" i="210"/>
  <c r="C143" i="210" s="1"/>
  <c r="H143" i="210"/>
  <c r="Q143" i="210" s="1"/>
  <c r="O144" i="210" s="1"/>
  <c r="Q5" i="207"/>
  <c r="O6" i="207" s="1"/>
  <c r="G101" i="206"/>
  <c r="C101" i="206" s="1"/>
  <c r="H101" i="206"/>
  <c r="Q101" i="206" s="1"/>
  <c r="O102" i="206" s="1"/>
  <c r="G104" i="206"/>
  <c r="C104" i="206" s="1"/>
  <c r="G105" i="206"/>
  <c r="C105" i="206" s="1"/>
  <c r="G102" i="206"/>
  <c r="C102" i="206" s="1"/>
  <c r="G103" i="206"/>
  <c r="C103" i="206" s="1"/>
  <c r="G162" i="212"/>
  <c r="C162" i="212" s="1"/>
  <c r="G164" i="212"/>
  <c r="C164" i="212" s="1"/>
  <c r="H161" i="212"/>
  <c r="Q161" i="212" s="1"/>
  <c r="O162" i="212" s="1"/>
  <c r="G161" i="212"/>
  <c r="C161" i="212" s="1"/>
  <c r="G165" i="212"/>
  <c r="C165" i="212" s="1"/>
  <c r="G163" i="212"/>
  <c r="C163" i="212" s="1"/>
  <c r="G37" i="209"/>
  <c r="C37" i="209" s="1"/>
  <c r="G39" i="209"/>
  <c r="C39" i="209" s="1"/>
  <c r="G35" i="209"/>
  <c r="C35" i="209" s="1"/>
  <c r="G38" i="209"/>
  <c r="C38" i="209" s="1"/>
  <c r="H35" i="209"/>
  <c r="Q35" i="209" s="1"/>
  <c r="O36" i="209" s="1"/>
  <c r="G36" i="209"/>
  <c r="C36" i="209" s="1"/>
  <c r="G107" i="138"/>
  <c r="C107" i="138" s="1"/>
  <c r="H107" i="138"/>
  <c r="Q107" i="138" s="1"/>
  <c r="O108" i="138" s="1"/>
  <c r="G110" i="138"/>
  <c r="C110" i="138" s="1"/>
  <c r="G111" i="138"/>
  <c r="C111" i="138" s="1"/>
  <c r="G109" i="138"/>
  <c r="C109" i="138" s="1"/>
  <c r="G108" i="138"/>
  <c r="C108" i="138" s="1"/>
  <c r="G91" i="138"/>
  <c r="C91" i="138" s="1"/>
  <c r="G93" i="138"/>
  <c r="C93" i="138" s="1"/>
  <c r="G89" i="138"/>
  <c r="C89" i="138" s="1"/>
  <c r="H89" i="138"/>
  <c r="Q89" i="138" s="1"/>
  <c r="O90" i="138" s="1"/>
  <c r="G90" i="138"/>
  <c r="C90" i="138" s="1"/>
  <c r="G92" i="138"/>
  <c r="C92" i="138" s="1"/>
  <c r="H143" i="212"/>
  <c r="Q143" i="212" s="1"/>
  <c r="O144" i="212" s="1"/>
  <c r="G145" i="212"/>
  <c r="C145" i="212" s="1"/>
  <c r="G146" i="212"/>
  <c r="C146" i="212" s="1"/>
  <c r="G147" i="212"/>
  <c r="C147" i="212" s="1"/>
  <c r="G144" i="212"/>
  <c r="C144" i="212" s="1"/>
  <c r="G143" i="212"/>
  <c r="C143" i="212" s="1"/>
  <c r="G18" i="210"/>
  <c r="C18" i="210" s="1"/>
  <c r="G17" i="210"/>
  <c r="C17" i="210" s="1"/>
  <c r="H17" i="210"/>
  <c r="G21" i="210"/>
  <c r="C21" i="210" s="1"/>
  <c r="G20" i="210"/>
  <c r="C20" i="210" s="1"/>
  <c r="G19" i="210"/>
  <c r="C19" i="210" s="1"/>
  <c r="G128" i="209"/>
  <c r="C128" i="209" s="1"/>
  <c r="G129" i="209"/>
  <c r="C129" i="209" s="1"/>
  <c r="H125" i="209"/>
  <c r="Q125" i="209" s="1"/>
  <c r="O126" i="209" s="1"/>
  <c r="G126" i="209"/>
  <c r="C126" i="209" s="1"/>
  <c r="G127" i="209"/>
  <c r="C127" i="209" s="1"/>
  <c r="G125" i="209"/>
  <c r="C125" i="209" s="1"/>
  <c r="G29" i="209"/>
  <c r="C29" i="209" s="1"/>
  <c r="G32" i="209"/>
  <c r="C32" i="209" s="1"/>
  <c r="H29" i="209"/>
  <c r="Q29" i="209" s="1"/>
  <c r="O30" i="209" s="1"/>
  <c r="G30" i="209"/>
  <c r="C30" i="209" s="1"/>
  <c r="G33" i="209"/>
  <c r="C33" i="209" s="1"/>
  <c r="G31" i="209"/>
  <c r="C31" i="209" s="1"/>
  <c r="G60" i="138"/>
  <c r="C60" i="138" s="1"/>
  <c r="G63" i="138"/>
  <c r="C63" i="138" s="1"/>
  <c r="G59" i="138"/>
  <c r="C59" i="138" s="1"/>
  <c r="G62" i="138"/>
  <c r="C62" i="138" s="1"/>
  <c r="G61" i="138"/>
  <c r="C61" i="138" s="1"/>
  <c r="H59" i="138"/>
  <c r="Q59" i="138" s="1"/>
  <c r="O60" i="138" s="1"/>
  <c r="O103" i="206" l="1"/>
  <c r="L102" i="206" s="1"/>
  <c r="R102" i="206"/>
  <c r="J103" i="206" s="1"/>
  <c r="A102" i="206" s="1"/>
  <c r="O145" i="210"/>
  <c r="L144" i="210" s="1"/>
  <c r="R144" i="210"/>
  <c r="J145" i="210" s="1"/>
  <c r="A144" i="210" s="1"/>
  <c r="O49" i="206"/>
  <c r="L48" i="206" s="1"/>
  <c r="R48" i="206"/>
  <c r="J49" i="206" s="1"/>
  <c r="A48" i="206" s="1"/>
  <c r="O139" i="207"/>
  <c r="L138" i="207" s="1"/>
  <c r="R138" i="207"/>
  <c r="J139" i="207" s="1"/>
  <c r="A138" i="207" s="1"/>
  <c r="O169" i="209"/>
  <c r="L168" i="209" s="1"/>
  <c r="R168" i="209"/>
  <c r="J169" i="209" s="1"/>
  <c r="A168" i="209" s="1"/>
  <c r="R168" i="208"/>
  <c r="J169" i="208" s="1"/>
  <c r="A168" i="208" s="1"/>
  <c r="O169" i="208"/>
  <c r="L168" i="208" s="1"/>
  <c r="R90" i="209"/>
  <c r="J91" i="209" s="1"/>
  <c r="A90" i="209" s="1"/>
  <c r="O91" i="209"/>
  <c r="L90" i="209" s="1"/>
  <c r="O127" i="206"/>
  <c r="L126" i="206" s="1"/>
  <c r="R126" i="206"/>
  <c r="J127" i="206" s="1"/>
  <c r="A126" i="206" s="1"/>
  <c r="O115" i="208"/>
  <c r="L114" i="208" s="1"/>
  <c r="R114" i="208"/>
  <c r="J115" i="208" s="1"/>
  <c r="A114" i="208" s="1"/>
  <c r="O121" i="208"/>
  <c r="L120" i="208" s="1"/>
  <c r="R120" i="208"/>
  <c r="J121" i="208" s="1"/>
  <c r="A120" i="208" s="1"/>
  <c r="R156" i="138"/>
  <c r="J157" i="138" s="1"/>
  <c r="A156" i="138" s="1"/>
  <c r="O157" i="138"/>
  <c r="L156" i="138" s="1"/>
  <c r="R24" i="206"/>
  <c r="J25" i="206" s="1"/>
  <c r="A24" i="206" s="1"/>
  <c r="O25" i="206"/>
  <c r="L24" i="206" s="1"/>
  <c r="R114" i="212"/>
  <c r="J115" i="212" s="1"/>
  <c r="A114" i="212" s="1"/>
  <c r="O115" i="212"/>
  <c r="L114" i="212" s="1"/>
  <c r="R54" i="138"/>
  <c r="J55" i="138" s="1"/>
  <c r="A54" i="138" s="1"/>
  <c r="O55" i="138"/>
  <c r="L54" i="138" s="1"/>
  <c r="R120" i="210"/>
  <c r="J121" i="210" s="1"/>
  <c r="A120" i="210" s="1"/>
  <c r="O121" i="210"/>
  <c r="L120" i="210" s="1"/>
  <c r="O115" i="207"/>
  <c r="L114" i="207" s="1"/>
  <c r="R114" i="207"/>
  <c r="J115" i="207" s="1"/>
  <c r="A114" i="207" s="1"/>
  <c r="R150" i="212"/>
  <c r="J151" i="212" s="1"/>
  <c r="A150" i="212" s="1"/>
  <c r="O151" i="212"/>
  <c r="L150" i="212" s="1"/>
  <c r="R36" i="138"/>
  <c r="J37" i="138" s="1"/>
  <c r="A36" i="138" s="1"/>
  <c r="O37" i="138"/>
  <c r="L36" i="138" s="1"/>
  <c r="O133" i="210"/>
  <c r="L132" i="210" s="1"/>
  <c r="R132" i="210"/>
  <c r="J133" i="210" s="1"/>
  <c r="A132" i="210" s="1"/>
  <c r="R24" i="138"/>
  <c r="J25" i="138" s="1"/>
  <c r="A24" i="138" s="1"/>
  <c r="O25" i="138"/>
  <c r="L24" i="138" s="1"/>
  <c r="O67" i="210"/>
  <c r="L66" i="210" s="1"/>
  <c r="R66" i="210"/>
  <c r="J67" i="210" s="1"/>
  <c r="A66" i="210" s="1"/>
  <c r="J2" i="209"/>
  <c r="J2" i="208"/>
  <c r="O127" i="209"/>
  <c r="L126" i="209" s="1"/>
  <c r="R126" i="209"/>
  <c r="J127" i="209" s="1"/>
  <c r="A126" i="209" s="1"/>
  <c r="Q17" i="210"/>
  <c r="O18" i="210" s="1"/>
  <c r="J2" i="210"/>
  <c r="O145" i="212"/>
  <c r="L144" i="212" s="1"/>
  <c r="R144" i="212"/>
  <c r="J145" i="212" s="1"/>
  <c r="A144" i="212" s="1"/>
  <c r="O7" i="207"/>
  <c r="L6" i="207" s="1"/>
  <c r="R6" i="207"/>
  <c r="J7" i="207" s="1"/>
  <c r="A6" i="207" s="1"/>
  <c r="O151" i="209"/>
  <c r="L150" i="209" s="1"/>
  <c r="R150" i="209"/>
  <c r="J151" i="209" s="1"/>
  <c r="A150" i="209" s="1"/>
  <c r="O157" i="210"/>
  <c r="L156" i="210" s="1"/>
  <c r="R156" i="210"/>
  <c r="J157" i="210" s="1"/>
  <c r="A156" i="210" s="1"/>
  <c r="O91" i="210"/>
  <c r="L90" i="210" s="1"/>
  <c r="R90" i="210"/>
  <c r="J91" i="210" s="1"/>
  <c r="A90" i="210" s="1"/>
  <c r="O157" i="208"/>
  <c r="L156" i="208" s="1"/>
  <c r="R156" i="208"/>
  <c r="J157" i="208" s="1"/>
  <c r="A156" i="208" s="1"/>
  <c r="R54" i="210"/>
  <c r="J55" i="210" s="1"/>
  <c r="A54" i="210" s="1"/>
  <c r="O55" i="210"/>
  <c r="L54" i="210" s="1"/>
  <c r="O79" i="138"/>
  <c r="L78" i="138" s="1"/>
  <c r="R78" i="138"/>
  <c r="J79" i="138" s="1"/>
  <c r="A78" i="138" s="1"/>
  <c r="O91" i="207"/>
  <c r="L90" i="207" s="1"/>
  <c r="R90" i="207"/>
  <c r="J91" i="207" s="1"/>
  <c r="A90" i="207" s="1"/>
  <c r="R90" i="206"/>
  <c r="J91" i="206" s="1"/>
  <c r="A90" i="206" s="1"/>
  <c r="O91" i="206"/>
  <c r="L90" i="206" s="1"/>
  <c r="O49" i="210"/>
  <c r="L48" i="210" s="1"/>
  <c r="R48" i="210"/>
  <c r="J49" i="210" s="1"/>
  <c r="A48" i="210" s="1"/>
  <c r="O79" i="206"/>
  <c r="L78" i="206" s="1"/>
  <c r="R78" i="206"/>
  <c r="J79" i="206" s="1"/>
  <c r="A78" i="206" s="1"/>
  <c r="O181" i="206"/>
  <c r="L180" i="206" s="1"/>
  <c r="R180" i="206"/>
  <c r="J181" i="206" s="1"/>
  <c r="A180" i="206" s="1"/>
  <c r="R114" i="210"/>
  <c r="J115" i="210" s="1"/>
  <c r="A114" i="210" s="1"/>
  <c r="O115" i="210"/>
  <c r="L114" i="210" s="1"/>
  <c r="R156" i="212"/>
  <c r="J157" i="212" s="1"/>
  <c r="A156" i="212" s="1"/>
  <c r="O157" i="212"/>
  <c r="L156" i="212" s="1"/>
  <c r="O73" i="138"/>
  <c r="L72" i="138" s="1"/>
  <c r="R72" i="138"/>
  <c r="J73" i="138" s="1"/>
  <c r="A72" i="138" s="1"/>
  <c r="O7" i="212"/>
  <c r="L6" i="212" s="1"/>
  <c r="R6" i="212"/>
  <c r="J7" i="212" s="1"/>
  <c r="A6" i="212" s="1"/>
  <c r="O79" i="209"/>
  <c r="L78" i="209" s="1"/>
  <c r="R78" i="209"/>
  <c r="J79" i="209" s="1"/>
  <c r="A78" i="209" s="1"/>
  <c r="R174" i="209"/>
  <c r="J175" i="209" s="1"/>
  <c r="A174" i="209" s="1"/>
  <c r="O175" i="209"/>
  <c r="L174" i="209" s="1"/>
  <c r="R60" i="138"/>
  <c r="J61" i="138" s="1"/>
  <c r="A60" i="138" s="1"/>
  <c r="O61" i="138"/>
  <c r="L60" i="138" s="1"/>
  <c r="O91" i="138"/>
  <c r="L90" i="138" s="1"/>
  <c r="R90" i="138"/>
  <c r="J91" i="138" s="1"/>
  <c r="A90" i="138" s="1"/>
  <c r="O109" i="138"/>
  <c r="L108" i="138" s="1"/>
  <c r="R108" i="138"/>
  <c r="J109" i="138" s="1"/>
  <c r="A108" i="138" s="1"/>
  <c r="O13" i="212"/>
  <c r="L12" i="212" s="1"/>
  <c r="R12" i="212"/>
  <c r="J13" i="212" s="1"/>
  <c r="A12" i="212" s="1"/>
  <c r="R126" i="138"/>
  <c r="J127" i="138" s="1"/>
  <c r="A126" i="138" s="1"/>
  <c r="O127" i="138"/>
  <c r="L126" i="138" s="1"/>
  <c r="O61" i="208"/>
  <c r="L60" i="208" s="1"/>
  <c r="R60" i="208"/>
  <c r="J61" i="208" s="1"/>
  <c r="A60" i="208" s="1"/>
  <c r="R72" i="207"/>
  <c r="J73" i="207" s="1"/>
  <c r="A72" i="207" s="1"/>
  <c r="O73" i="207"/>
  <c r="L72" i="207" s="1"/>
  <c r="R144" i="138"/>
  <c r="J145" i="138" s="1"/>
  <c r="A144" i="138" s="1"/>
  <c r="O145" i="138"/>
  <c r="L144" i="138" s="1"/>
  <c r="R96" i="209"/>
  <c r="J97" i="209" s="1"/>
  <c r="A96" i="209" s="1"/>
  <c r="O97" i="209"/>
  <c r="L96" i="209" s="1"/>
  <c r="R84" i="212"/>
  <c r="J85" i="212" s="1"/>
  <c r="A84" i="212" s="1"/>
  <c r="O85" i="212"/>
  <c r="L84" i="212" s="1"/>
  <c r="O55" i="206"/>
  <c r="L54" i="206" s="1"/>
  <c r="R54" i="206"/>
  <c r="J55" i="206" s="1"/>
  <c r="A54" i="206" s="1"/>
  <c r="O151" i="207"/>
  <c r="L150" i="207" s="1"/>
  <c r="R150" i="207"/>
  <c r="J151" i="207" s="1"/>
  <c r="A150" i="207" s="1"/>
  <c r="O175" i="208"/>
  <c r="L174" i="208" s="1"/>
  <c r="R174" i="208"/>
  <c r="J175" i="208" s="1"/>
  <c r="A174" i="208" s="1"/>
  <c r="R36" i="207"/>
  <c r="J37" i="207" s="1"/>
  <c r="A36" i="207" s="1"/>
  <c r="O37" i="207"/>
  <c r="L36" i="207" s="1"/>
  <c r="O73" i="206"/>
  <c r="L72" i="206" s="1"/>
  <c r="R72" i="206"/>
  <c r="J73" i="206" s="1"/>
  <c r="A72" i="206" s="1"/>
  <c r="R174" i="207"/>
  <c r="J175" i="207" s="1"/>
  <c r="A174" i="207" s="1"/>
  <c r="O175" i="207"/>
  <c r="L174" i="207" s="1"/>
  <c r="R48" i="209"/>
  <c r="J49" i="209" s="1"/>
  <c r="A48" i="209" s="1"/>
  <c r="O49" i="209"/>
  <c r="L48" i="209" s="1"/>
  <c r="R96" i="138"/>
  <c r="J97" i="138" s="1"/>
  <c r="A96" i="138" s="1"/>
  <c r="O97" i="138"/>
  <c r="L96" i="138" s="1"/>
  <c r="J2" i="207"/>
  <c r="J2" i="212"/>
  <c r="O31" i="209"/>
  <c r="L30" i="209" s="1"/>
  <c r="R30" i="209"/>
  <c r="J31" i="209" s="1"/>
  <c r="A30" i="209" s="1"/>
  <c r="O37" i="209"/>
  <c r="L36" i="209" s="1"/>
  <c r="R36" i="209"/>
  <c r="J37" i="209" s="1"/>
  <c r="A36" i="209" s="1"/>
  <c r="O163" i="212"/>
  <c r="L162" i="212" s="1"/>
  <c r="R162" i="212"/>
  <c r="J163" i="212" s="1"/>
  <c r="A162" i="212" s="1"/>
  <c r="R6" i="209"/>
  <c r="J7" i="209" s="1"/>
  <c r="A6" i="209" s="1"/>
  <c r="O7" i="209"/>
  <c r="L6" i="209" s="1"/>
  <c r="O133" i="207"/>
  <c r="L132" i="207" s="1"/>
  <c r="R132" i="207"/>
  <c r="J133" i="207" s="1"/>
  <c r="A132" i="207" s="1"/>
  <c r="R162" i="209"/>
  <c r="J163" i="209" s="1"/>
  <c r="A162" i="209" s="1"/>
  <c r="O163" i="209"/>
  <c r="L162" i="209" s="1"/>
  <c r="R150" i="210"/>
  <c r="J151" i="210" s="1"/>
  <c r="A150" i="210" s="1"/>
  <c r="O151" i="210"/>
  <c r="L150" i="210" s="1"/>
  <c r="O67" i="208"/>
  <c r="L66" i="208" s="1"/>
  <c r="R66" i="208"/>
  <c r="J67" i="208" s="1"/>
  <c r="A66" i="208" s="1"/>
  <c r="O157" i="206"/>
  <c r="L156" i="206" s="1"/>
  <c r="R156" i="206"/>
  <c r="J157" i="206" s="1"/>
  <c r="A156" i="206" s="1"/>
  <c r="R72" i="208"/>
  <c r="J73" i="208" s="1"/>
  <c r="A72" i="208" s="1"/>
  <c r="O73" i="208"/>
  <c r="L72" i="208" s="1"/>
  <c r="O175" i="210"/>
  <c r="L174" i="210" s="1"/>
  <c r="R174" i="210"/>
  <c r="J175" i="210" s="1"/>
  <c r="A174" i="210" s="1"/>
  <c r="O73" i="212"/>
  <c r="L72" i="212" s="1"/>
  <c r="R72" i="212"/>
  <c r="J73" i="212" s="1"/>
  <c r="A72" i="212" s="1"/>
  <c r="O25" i="207"/>
  <c r="L24" i="207" s="1"/>
  <c r="R24" i="207"/>
  <c r="J25" i="207" s="1"/>
  <c r="A24" i="207" s="1"/>
  <c r="R84" i="210"/>
  <c r="J85" i="210" s="1"/>
  <c r="A84" i="210" s="1"/>
  <c r="O85" i="210"/>
  <c r="L84" i="210" s="1"/>
  <c r="O109" i="208"/>
  <c r="L108" i="208" s="1"/>
  <c r="R108" i="208"/>
  <c r="J109" i="208" s="1"/>
  <c r="A108" i="208" s="1"/>
  <c r="O61" i="212"/>
  <c r="L60" i="212" s="1"/>
  <c r="R60" i="212"/>
  <c r="J61" i="212" s="1"/>
  <c r="A60" i="212" s="1"/>
  <c r="Q143" i="213"/>
  <c r="O144" i="213" s="1"/>
  <c r="J2" i="213"/>
  <c r="R156" i="207"/>
  <c r="J157" i="207" s="1"/>
  <c r="A156" i="207" s="1"/>
  <c r="O157" i="207"/>
  <c r="L156" i="207" s="1"/>
  <c r="R90" i="212"/>
  <c r="J91" i="212" s="1"/>
  <c r="A90" i="212" s="1"/>
  <c r="O91" i="212"/>
  <c r="L90" i="212" s="1"/>
  <c r="O109" i="209"/>
  <c r="L108" i="209" s="1"/>
  <c r="R108" i="209"/>
  <c r="J109" i="209" s="1"/>
  <c r="A108" i="209" s="1"/>
  <c r="O85" i="206"/>
  <c r="L84" i="206" s="1"/>
  <c r="R84" i="206"/>
  <c r="J85" i="206" s="1"/>
  <c r="A84" i="206" s="1"/>
  <c r="O7" i="208"/>
  <c r="L6" i="208" s="1"/>
  <c r="R6" i="208"/>
  <c r="J7" i="208" s="1"/>
  <c r="A6" i="208" s="1"/>
  <c r="O163" i="206"/>
  <c r="L162" i="206" s="1"/>
  <c r="R162" i="206"/>
  <c r="J163" i="206" s="1"/>
  <c r="A162" i="206" s="1"/>
  <c r="R60" i="206"/>
  <c r="J61" i="206" s="1"/>
  <c r="A60" i="206" s="1"/>
  <c r="O61" i="206"/>
  <c r="L60" i="206" s="1"/>
  <c r="O49" i="207"/>
  <c r="L48" i="207" s="1"/>
  <c r="R48" i="207"/>
  <c r="J49" i="207" s="1"/>
  <c r="A48" i="207" s="1"/>
  <c r="O49" i="212"/>
  <c r="L48" i="212" s="1"/>
  <c r="R48" i="212"/>
  <c r="J49" i="212" s="1"/>
  <c r="A48" i="212" s="1"/>
  <c r="R108" i="206"/>
  <c r="J109" i="206" s="1"/>
  <c r="A108" i="206" s="1"/>
  <c r="O109" i="206"/>
  <c r="L108" i="206" s="1"/>
  <c r="R120" i="206"/>
  <c r="J121" i="206" s="1"/>
  <c r="A120" i="206" s="1"/>
  <c r="O121" i="206"/>
  <c r="L120" i="206" s="1"/>
  <c r="O13" i="208"/>
  <c r="L12" i="208" s="1"/>
  <c r="R12" i="208"/>
  <c r="J13" i="208" s="1"/>
  <c r="A12" i="208" s="1"/>
  <c r="R66" i="206"/>
  <c r="J67" i="206" s="1"/>
  <c r="A66" i="206" s="1"/>
  <c r="O67" i="206"/>
  <c r="L66" i="206" s="1"/>
  <c r="R180" i="207"/>
  <c r="J181" i="207" s="1"/>
  <c r="A180" i="207" s="1"/>
  <c r="O181" i="207"/>
  <c r="L180" i="207" s="1"/>
  <c r="O25" i="210"/>
  <c r="L24" i="210" s="1"/>
  <c r="R24" i="210"/>
  <c r="J25" i="210" s="1"/>
  <c r="A24" i="210" s="1"/>
  <c r="R138" i="209"/>
  <c r="J139" i="209" s="1"/>
  <c r="A138" i="209" s="1"/>
  <c r="O139" i="209"/>
  <c r="L138" i="209" s="1"/>
  <c r="O67" i="207"/>
  <c r="L66" i="207" s="1"/>
  <c r="R66" i="207"/>
  <c r="J67" i="207" s="1"/>
  <c r="A66" i="207" s="1"/>
  <c r="O163" i="208"/>
  <c r="L162" i="208" s="1"/>
  <c r="R162" i="208"/>
  <c r="J163" i="208" s="1"/>
  <c r="A162" i="208" s="1"/>
  <c r="O43" i="212"/>
  <c r="L42" i="212" s="1"/>
  <c r="R42" i="212"/>
  <c r="J43" i="212" s="1"/>
  <c r="A42" i="212" s="1"/>
  <c r="O31" i="207"/>
  <c r="L30" i="207" s="1"/>
  <c r="R30" i="207"/>
  <c r="J31" i="207" s="1"/>
  <c r="A30" i="207" s="1"/>
  <c r="R96" i="207"/>
  <c r="J97" i="207" s="1"/>
  <c r="A96" i="207" s="1"/>
  <c r="O97" i="207"/>
  <c r="L96" i="207" s="1"/>
  <c r="R102" i="212"/>
  <c r="J103" i="212" s="1"/>
  <c r="A102" i="212" s="1"/>
  <c r="O103" i="212"/>
  <c r="L102" i="212" s="1"/>
  <c r="O55" i="208"/>
  <c r="L54" i="208" s="1"/>
  <c r="R54" i="208"/>
  <c r="J55" i="208" s="1"/>
  <c r="A54" i="208" s="1"/>
  <c r="O19" i="207"/>
  <c r="L18" i="207" s="1"/>
  <c r="R18" i="207"/>
  <c r="J19" i="207" s="1"/>
  <c r="A18" i="207" s="1"/>
  <c r="R180" i="209"/>
  <c r="J181" i="209" s="1"/>
  <c r="A180" i="209" s="1"/>
  <c r="O181" i="209"/>
  <c r="L180" i="209" s="1"/>
  <c r="R114" i="138"/>
  <c r="J115" i="138" s="1"/>
  <c r="A114" i="138" s="1"/>
  <c r="O115" i="138"/>
  <c r="L114" i="138" s="1"/>
  <c r="O145" i="209"/>
  <c r="L144" i="209" s="1"/>
  <c r="R144" i="209"/>
  <c r="J145" i="209" s="1"/>
  <c r="A144" i="209" s="1"/>
  <c r="R162" i="138"/>
  <c r="J163" i="138" s="1"/>
  <c r="A162" i="138" s="1"/>
  <c r="O163" i="138"/>
  <c r="L162" i="138" s="1"/>
  <c r="O127" i="208"/>
  <c r="L126" i="208" s="1"/>
  <c r="R126" i="208"/>
  <c r="J127" i="208" s="1"/>
  <c r="A126" i="208" s="1"/>
  <c r="R6" i="138"/>
  <c r="J7" i="138" s="1"/>
  <c r="A6" i="138" s="1"/>
  <c r="O7" i="138"/>
  <c r="L6" i="138" s="1"/>
  <c r="R132" i="208"/>
  <c r="J133" i="208" s="1"/>
  <c r="A132" i="208" s="1"/>
  <c r="O133" i="208"/>
  <c r="L132" i="208" s="1"/>
  <c r="O7" i="210"/>
  <c r="L6" i="210" s="1"/>
  <c r="R6" i="210"/>
  <c r="J7" i="210" s="1"/>
  <c r="A6" i="210" s="1"/>
  <c r="R108" i="210"/>
  <c r="J109" i="210" s="1"/>
  <c r="A108" i="210" s="1"/>
  <c r="O109" i="210"/>
  <c r="L108" i="210" s="1"/>
  <c r="O79" i="212"/>
  <c r="L78" i="212" s="1"/>
  <c r="R78" i="212"/>
  <c r="J79" i="212" s="1"/>
  <c r="A78" i="212" s="1"/>
  <c r="O31" i="206"/>
  <c r="L30" i="206" s="1"/>
  <c r="R30" i="206"/>
  <c r="J31" i="206" s="1"/>
  <c r="A30" i="206" s="1"/>
  <c r="R168" i="207"/>
  <c r="J169" i="207" s="1"/>
  <c r="A168" i="207" s="1"/>
  <c r="O169" i="207"/>
  <c r="L168" i="207" s="1"/>
  <c r="R18" i="209"/>
  <c r="J19" i="209" s="1"/>
  <c r="A18" i="209" s="1"/>
  <c r="O19" i="209"/>
  <c r="L18" i="209" s="1"/>
  <c r="R42" i="208"/>
  <c r="J43" i="208" s="1"/>
  <c r="A42" i="208" s="1"/>
  <c r="O43" i="208"/>
  <c r="L42" i="208" s="1"/>
  <c r="R120" i="209"/>
  <c r="J121" i="209" s="1"/>
  <c r="A120" i="209" s="1"/>
  <c r="O121" i="209"/>
  <c r="L120" i="209" s="1"/>
  <c r="R48" i="208"/>
  <c r="J49" i="208" s="1"/>
  <c r="A48" i="208" s="1"/>
  <c r="O49" i="208"/>
  <c r="L48" i="208" s="1"/>
  <c r="O37" i="206"/>
  <c r="L36" i="206" s="1"/>
  <c r="R36" i="206"/>
  <c r="J37" i="206" s="1"/>
  <c r="A36" i="206" s="1"/>
  <c r="R180" i="208"/>
  <c r="J181" i="208" s="1"/>
  <c r="A180" i="208" s="1"/>
  <c r="O181" i="208"/>
  <c r="L180" i="208" s="1"/>
  <c r="R96" i="210"/>
  <c r="J97" i="210" s="1"/>
  <c r="A96" i="210" s="1"/>
  <c r="O97" i="210"/>
  <c r="L96" i="210" s="1"/>
  <c r="O7" i="213"/>
  <c r="L6" i="213" s="1"/>
  <c r="R6" i="213"/>
  <c r="J7" i="213" s="1"/>
  <c r="A6" i="213" s="1"/>
  <c r="O49" i="214"/>
  <c r="L48" i="214" s="1"/>
  <c r="R48" i="214"/>
  <c r="J49" i="214" s="1"/>
  <c r="A48" i="214" s="1"/>
  <c r="O55" i="216"/>
  <c r="L54" i="216" s="1"/>
  <c r="R54" i="216"/>
  <c r="J55" i="216" s="1"/>
  <c r="A54" i="216" s="1"/>
  <c r="R42" i="214"/>
  <c r="J43" i="214" s="1"/>
  <c r="A42" i="214" s="1"/>
  <c r="O43" i="214"/>
  <c r="L42" i="214" s="1"/>
  <c r="R120" i="212"/>
  <c r="J121" i="212" s="1"/>
  <c r="A120" i="212" s="1"/>
  <c r="O121" i="212"/>
  <c r="L120" i="212" s="1"/>
  <c r="R168" i="213"/>
  <c r="J169" i="213" s="1"/>
  <c r="A168" i="213" s="1"/>
  <c r="O169" i="213"/>
  <c r="L168" i="213" s="1"/>
  <c r="O19" i="215"/>
  <c r="L18" i="215" s="1"/>
  <c r="R18" i="215"/>
  <c r="J19" i="215" s="1"/>
  <c r="A18" i="215" s="1"/>
  <c r="R12" i="215"/>
  <c r="J13" i="215" s="1"/>
  <c r="A12" i="215" s="1"/>
  <c r="O13" i="215"/>
  <c r="L12" i="215" s="1"/>
  <c r="O67" i="213"/>
  <c r="L66" i="213" s="1"/>
  <c r="R66" i="213"/>
  <c r="J67" i="213" s="1"/>
  <c r="A66" i="213" s="1"/>
  <c r="O19" i="214"/>
  <c r="L18" i="214" s="1"/>
  <c r="R18" i="214"/>
  <c r="J19" i="214" s="1"/>
  <c r="A18" i="214" s="1"/>
  <c r="R96" i="216"/>
  <c r="J97" i="216" s="1"/>
  <c r="A96" i="216" s="1"/>
  <c r="O97" i="216"/>
  <c r="L96" i="216" s="1"/>
  <c r="O109" i="214"/>
  <c r="L108" i="214" s="1"/>
  <c r="R108" i="214"/>
  <c r="J109" i="214" s="1"/>
  <c r="A108" i="214" s="1"/>
  <c r="R90" i="214"/>
  <c r="J91" i="214" s="1"/>
  <c r="A90" i="214" s="1"/>
  <c r="O91" i="214"/>
  <c r="L90" i="214" s="1"/>
  <c r="O139" i="213"/>
  <c r="L138" i="213" s="1"/>
  <c r="R138" i="213"/>
  <c r="J139" i="213" s="1"/>
  <c r="A138" i="213" s="1"/>
  <c r="O13" i="216"/>
  <c r="L12" i="216" s="1"/>
  <c r="R12" i="216"/>
  <c r="J13" i="216" s="1"/>
  <c r="A12" i="216" s="1"/>
  <c r="R174" i="216"/>
  <c r="J175" i="216" s="1"/>
  <c r="A174" i="216" s="1"/>
  <c r="O175" i="216"/>
  <c r="L174" i="216" s="1"/>
  <c r="R84" i="215"/>
  <c r="J85" i="215" s="1"/>
  <c r="A84" i="215" s="1"/>
  <c r="O85" i="215"/>
  <c r="L84" i="215" s="1"/>
  <c r="R162" i="215"/>
  <c r="J163" i="215" s="1"/>
  <c r="A162" i="215" s="1"/>
  <c r="O163" i="215"/>
  <c r="L162" i="215" s="1"/>
  <c r="O25" i="213"/>
  <c r="L24" i="213" s="1"/>
  <c r="R24" i="213"/>
  <c r="J25" i="213" s="1"/>
  <c r="A24" i="213" s="1"/>
  <c r="O19" i="217"/>
  <c r="L18" i="217" s="1"/>
  <c r="R18" i="217"/>
  <c r="J19" i="217" s="1"/>
  <c r="A18" i="217" s="1"/>
  <c r="O19" i="213"/>
  <c r="L18" i="213" s="1"/>
  <c r="R18" i="213"/>
  <c r="J19" i="213" s="1"/>
  <c r="A18" i="213" s="1"/>
  <c r="O169" i="217"/>
  <c r="L168" i="217" s="1"/>
  <c r="R168" i="217"/>
  <c r="J169" i="217" s="1"/>
  <c r="A168" i="217" s="1"/>
  <c r="O151" i="217"/>
  <c r="L150" i="217" s="1"/>
  <c r="R150" i="217"/>
  <c r="J151" i="217" s="1"/>
  <c r="A150" i="217" s="1"/>
  <c r="O109" i="217"/>
  <c r="L108" i="217" s="1"/>
  <c r="R108" i="217"/>
  <c r="J109" i="217" s="1"/>
  <c r="A108" i="217" s="1"/>
  <c r="O61" i="214"/>
  <c r="L60" i="214" s="1"/>
  <c r="R60" i="214"/>
  <c r="J61" i="214" s="1"/>
  <c r="A60" i="214" s="1"/>
  <c r="O127" i="214"/>
  <c r="L126" i="214" s="1"/>
  <c r="R126" i="214"/>
  <c r="J127" i="214" s="1"/>
  <c r="A126" i="214" s="1"/>
  <c r="O43" i="216"/>
  <c r="L42" i="216" s="1"/>
  <c r="R42" i="216"/>
  <c r="J43" i="216" s="1"/>
  <c r="A42" i="216" s="1"/>
  <c r="R6" i="217"/>
  <c r="J7" i="217" s="1"/>
  <c r="A6" i="217" s="1"/>
  <c r="O7" i="217"/>
  <c r="L6" i="217" s="1"/>
  <c r="O121" i="214"/>
  <c r="L120" i="214" s="1"/>
  <c r="R120" i="214"/>
  <c r="J121" i="214" s="1"/>
  <c r="A120" i="214" s="1"/>
  <c r="R42" i="138"/>
  <c r="J43" i="138" s="1"/>
  <c r="A42" i="138" s="1"/>
  <c r="O43" i="138"/>
  <c r="L42" i="138" s="1"/>
  <c r="O67" i="209"/>
  <c r="L66" i="209" s="1"/>
  <c r="R66" i="209"/>
  <c r="J67" i="209" s="1"/>
  <c r="A66" i="209" s="1"/>
  <c r="R84" i="138"/>
  <c r="J85" i="138" s="1"/>
  <c r="A84" i="138" s="1"/>
  <c r="O85" i="138"/>
  <c r="L84" i="138" s="1"/>
  <c r="O97" i="208"/>
  <c r="L96" i="208" s="1"/>
  <c r="R96" i="208"/>
  <c r="J97" i="208" s="1"/>
  <c r="A96" i="208" s="1"/>
  <c r="R120" i="207"/>
  <c r="J121" i="207" s="1"/>
  <c r="A120" i="207" s="1"/>
  <c r="O121" i="207"/>
  <c r="L120" i="207" s="1"/>
  <c r="R18" i="206"/>
  <c r="J19" i="206" s="1"/>
  <c r="A18" i="206" s="1"/>
  <c r="O19" i="206"/>
  <c r="L18" i="206" s="1"/>
  <c r="O13" i="207"/>
  <c r="L12" i="207" s="1"/>
  <c r="R12" i="207"/>
  <c r="J13" i="207" s="1"/>
  <c r="A12" i="207" s="1"/>
  <c r="O19" i="208"/>
  <c r="L18" i="208" s="1"/>
  <c r="R18" i="208"/>
  <c r="J19" i="208" s="1"/>
  <c r="A18" i="208" s="1"/>
  <c r="O103" i="209"/>
  <c r="L102" i="209" s="1"/>
  <c r="R102" i="209"/>
  <c r="J103" i="209" s="1"/>
  <c r="A102" i="209" s="1"/>
  <c r="R6" i="206"/>
  <c r="J7" i="206" s="1"/>
  <c r="A6" i="206" s="1"/>
  <c r="O7" i="206"/>
  <c r="L6" i="206" s="1"/>
  <c r="O13" i="138"/>
  <c r="L12" i="138" s="1"/>
  <c r="R12" i="138"/>
  <c r="J13" i="138" s="1"/>
  <c r="A12" i="138" s="1"/>
  <c r="R12" i="206"/>
  <c r="J13" i="206" s="1"/>
  <c r="A12" i="206" s="1"/>
  <c r="O13" i="206"/>
  <c r="L12" i="206" s="1"/>
  <c r="O31" i="212"/>
  <c r="L30" i="212" s="1"/>
  <c r="R30" i="212"/>
  <c r="J31" i="212" s="1"/>
  <c r="A30" i="212" s="1"/>
  <c r="O163" i="207"/>
  <c r="L162" i="207" s="1"/>
  <c r="R162" i="207"/>
  <c r="J163" i="207" s="1"/>
  <c r="A162" i="207" s="1"/>
  <c r="O43" i="206"/>
  <c r="L42" i="206" s="1"/>
  <c r="R42" i="206"/>
  <c r="J43" i="206" s="1"/>
  <c r="A42" i="206" s="1"/>
  <c r="O103" i="138"/>
  <c r="L102" i="138" s="1"/>
  <c r="R102" i="138"/>
  <c r="J103" i="138" s="1"/>
  <c r="A102" i="138" s="1"/>
  <c r="O163" i="210"/>
  <c r="L162" i="210" s="1"/>
  <c r="R162" i="210"/>
  <c r="J163" i="210" s="1"/>
  <c r="A162" i="210" s="1"/>
  <c r="R144" i="207"/>
  <c r="J145" i="207" s="1"/>
  <c r="A144" i="207" s="1"/>
  <c r="O145" i="207"/>
  <c r="L144" i="207" s="1"/>
  <c r="R24" i="208"/>
  <c r="J25" i="208" s="1"/>
  <c r="A24" i="208" s="1"/>
  <c r="O25" i="208"/>
  <c r="L24" i="208" s="1"/>
  <c r="O79" i="210"/>
  <c r="L78" i="210" s="1"/>
  <c r="R78" i="210"/>
  <c r="J79" i="210" s="1"/>
  <c r="A78" i="210" s="1"/>
  <c r="R168" i="206"/>
  <c r="J169" i="206" s="1"/>
  <c r="A168" i="206" s="1"/>
  <c r="O169" i="206"/>
  <c r="L168" i="206" s="1"/>
  <c r="R102" i="207"/>
  <c r="J103" i="207" s="1"/>
  <c r="A102" i="207" s="1"/>
  <c r="O103" i="207"/>
  <c r="L102" i="207" s="1"/>
  <c r="O115" i="209"/>
  <c r="L114" i="209" s="1"/>
  <c r="R114" i="209"/>
  <c r="J115" i="209" s="1"/>
  <c r="A114" i="209" s="1"/>
  <c r="O49" i="138"/>
  <c r="L48" i="138" s="1"/>
  <c r="R48" i="138"/>
  <c r="J49" i="138" s="1"/>
  <c r="A48" i="138" s="1"/>
  <c r="R138" i="208"/>
  <c r="J139" i="208" s="1"/>
  <c r="A138" i="208" s="1"/>
  <c r="O139" i="208"/>
  <c r="L138" i="208" s="1"/>
  <c r="O133" i="212"/>
  <c r="L132" i="212" s="1"/>
  <c r="R132" i="212"/>
  <c r="J133" i="212" s="1"/>
  <c r="A132" i="212" s="1"/>
  <c r="O151" i="138"/>
  <c r="L150" i="138" s="1"/>
  <c r="R150" i="138"/>
  <c r="J151" i="138" s="1"/>
  <c r="A150" i="138" s="1"/>
  <c r="R72" i="210"/>
  <c r="J73" i="210" s="1"/>
  <c r="A72" i="210" s="1"/>
  <c r="O73" i="210"/>
  <c r="L72" i="210" s="1"/>
  <c r="O55" i="212"/>
  <c r="L54" i="212" s="1"/>
  <c r="R54" i="212"/>
  <c r="J55" i="212" s="1"/>
  <c r="A54" i="212" s="1"/>
  <c r="R180" i="210"/>
  <c r="J181" i="210" s="1"/>
  <c r="A180" i="210" s="1"/>
  <c r="O181" i="210"/>
  <c r="L180" i="210" s="1"/>
  <c r="R36" i="208"/>
  <c r="J37" i="208" s="1"/>
  <c r="A36" i="208" s="1"/>
  <c r="O37" i="208"/>
  <c r="L36" i="208" s="1"/>
  <c r="O43" i="210"/>
  <c r="L42" i="210" s="1"/>
  <c r="R42" i="210"/>
  <c r="J43" i="210" s="1"/>
  <c r="A42" i="210" s="1"/>
  <c r="R144" i="208"/>
  <c r="J145" i="208" s="1"/>
  <c r="A144" i="208" s="1"/>
  <c r="O145" i="208"/>
  <c r="L144" i="208" s="1"/>
  <c r="O115" i="206"/>
  <c r="L114" i="206" s="1"/>
  <c r="R114" i="206"/>
  <c r="J115" i="206" s="1"/>
  <c r="A114" i="206" s="1"/>
  <c r="R36" i="210"/>
  <c r="J37" i="210" s="1"/>
  <c r="A36" i="210" s="1"/>
  <c r="O37" i="210"/>
  <c r="L36" i="210" s="1"/>
  <c r="O97" i="212"/>
  <c r="L96" i="212" s="1"/>
  <c r="R96" i="212"/>
  <c r="J97" i="212" s="1"/>
  <c r="A96" i="212" s="1"/>
  <c r="O109" i="212"/>
  <c r="L108" i="212" s="1"/>
  <c r="R108" i="212"/>
  <c r="J109" i="212" s="1"/>
  <c r="A108" i="212" s="1"/>
  <c r="O19" i="138"/>
  <c r="L18" i="138" s="1"/>
  <c r="R18" i="138"/>
  <c r="J19" i="138" s="1"/>
  <c r="A18" i="138" s="1"/>
  <c r="R96" i="206"/>
  <c r="J97" i="206" s="1"/>
  <c r="A96" i="206" s="1"/>
  <c r="O97" i="206"/>
  <c r="L96" i="206" s="1"/>
  <c r="R132" i="209"/>
  <c r="J133" i="209" s="1"/>
  <c r="A132" i="209" s="1"/>
  <c r="O133" i="209"/>
  <c r="L132" i="209" s="1"/>
  <c r="R168" i="212"/>
  <c r="J169" i="212" s="1"/>
  <c r="A168" i="212" s="1"/>
  <c r="O169" i="212"/>
  <c r="L168" i="212" s="1"/>
  <c r="R102" i="216"/>
  <c r="J103" i="216" s="1"/>
  <c r="A102" i="216" s="1"/>
  <c r="O103" i="216"/>
  <c r="L102" i="216" s="1"/>
  <c r="R114" i="215"/>
  <c r="J115" i="215" s="1"/>
  <c r="A114" i="215" s="1"/>
  <c r="O115" i="215"/>
  <c r="L114" i="215" s="1"/>
  <c r="R180" i="215"/>
  <c r="J181" i="215" s="1"/>
  <c r="A180" i="215" s="1"/>
  <c r="O181" i="215"/>
  <c r="L180" i="215" s="1"/>
  <c r="R138" i="216"/>
  <c r="J139" i="216" s="1"/>
  <c r="A138" i="216" s="1"/>
  <c r="O139" i="216"/>
  <c r="L138" i="216" s="1"/>
  <c r="O43" i="213"/>
  <c r="L42" i="213" s="1"/>
  <c r="R42" i="213"/>
  <c r="J43" i="213" s="1"/>
  <c r="A42" i="213" s="1"/>
  <c r="R120" i="217"/>
  <c r="J121" i="217" s="1"/>
  <c r="A120" i="217" s="1"/>
  <c r="O121" i="217"/>
  <c r="L120" i="217" s="1"/>
  <c r="O121" i="216"/>
  <c r="L120" i="216" s="1"/>
  <c r="R120" i="216"/>
  <c r="J121" i="216" s="1"/>
  <c r="A120" i="216" s="1"/>
  <c r="R66" i="214"/>
  <c r="J67" i="214" s="1"/>
  <c r="A66" i="214" s="1"/>
  <c r="O67" i="214"/>
  <c r="L66" i="214" s="1"/>
  <c r="R156" i="214"/>
  <c r="J157" i="214" s="1"/>
  <c r="A156" i="214" s="1"/>
  <c r="O157" i="214"/>
  <c r="L156" i="214" s="1"/>
  <c r="R162" i="217"/>
  <c r="J163" i="217" s="1"/>
  <c r="A162" i="217" s="1"/>
  <c r="O163" i="217"/>
  <c r="L162" i="217" s="1"/>
  <c r="O133" i="214"/>
  <c r="L132" i="214" s="1"/>
  <c r="R132" i="214"/>
  <c r="J133" i="214" s="1"/>
  <c r="A132" i="214" s="1"/>
  <c r="R90" i="213"/>
  <c r="J91" i="213" s="1"/>
  <c r="A90" i="213" s="1"/>
  <c r="O91" i="213"/>
  <c r="L90" i="213" s="1"/>
  <c r="R36" i="214"/>
  <c r="J37" i="214" s="1"/>
  <c r="A36" i="214" s="1"/>
  <c r="O37" i="214"/>
  <c r="L36" i="214" s="1"/>
  <c r="R54" i="215"/>
  <c r="J55" i="215" s="1"/>
  <c r="A54" i="215" s="1"/>
  <c r="O55" i="215"/>
  <c r="L54" i="215" s="1"/>
  <c r="O163" i="213"/>
  <c r="L162" i="213" s="1"/>
  <c r="R162" i="213"/>
  <c r="J163" i="213" s="1"/>
  <c r="A162" i="213" s="1"/>
  <c r="R30" i="215"/>
  <c r="J31" i="215" s="1"/>
  <c r="A30" i="215" s="1"/>
  <c r="O31" i="215"/>
  <c r="L30" i="215" s="1"/>
  <c r="R126" i="215"/>
  <c r="J127" i="215" s="1"/>
  <c r="A126" i="215" s="1"/>
  <c r="O127" i="215"/>
  <c r="L126" i="215" s="1"/>
  <c r="O145" i="217"/>
  <c r="L144" i="217" s="1"/>
  <c r="R144" i="217"/>
  <c r="J145" i="217" s="1"/>
  <c r="A144" i="217" s="1"/>
  <c r="O175" i="213"/>
  <c r="L174" i="213" s="1"/>
  <c r="R174" i="213"/>
  <c r="J175" i="213" s="1"/>
  <c r="A174" i="213" s="1"/>
  <c r="R42" i="217"/>
  <c r="J43" i="217" s="1"/>
  <c r="A42" i="217" s="1"/>
  <c r="O43" i="217"/>
  <c r="L42" i="217" s="1"/>
  <c r="R144" i="216"/>
  <c r="J145" i="216" s="1"/>
  <c r="A144" i="216" s="1"/>
  <c r="O145" i="216"/>
  <c r="L144" i="216" s="1"/>
  <c r="R180" i="214"/>
  <c r="J181" i="214" s="1"/>
  <c r="A180" i="214" s="1"/>
  <c r="O181" i="214"/>
  <c r="L180" i="214" s="1"/>
  <c r="R180" i="217"/>
  <c r="J181" i="217" s="1"/>
  <c r="A180" i="217" s="1"/>
  <c r="O181" i="217"/>
  <c r="L180" i="217" s="1"/>
  <c r="J2" i="138"/>
  <c r="J2" i="217"/>
  <c r="R72" i="209"/>
  <c r="J73" i="209" s="1"/>
  <c r="A72" i="209" s="1"/>
  <c r="O73" i="209"/>
  <c r="L72" i="209" s="1"/>
  <c r="R150" i="208"/>
  <c r="J151" i="208" s="1"/>
  <c r="A150" i="208" s="1"/>
  <c r="O151" i="208"/>
  <c r="L150" i="208" s="1"/>
  <c r="R144" i="206"/>
  <c r="J145" i="206" s="1"/>
  <c r="A144" i="206" s="1"/>
  <c r="O145" i="206"/>
  <c r="L144" i="206" s="1"/>
  <c r="R66" i="212"/>
  <c r="J67" i="212" s="1"/>
  <c r="A66" i="212" s="1"/>
  <c r="O67" i="212"/>
  <c r="L66" i="212" s="1"/>
  <c r="O169" i="138"/>
  <c r="L168" i="138" s="1"/>
  <c r="R168" i="138"/>
  <c r="J169" i="138" s="1"/>
  <c r="A168" i="138" s="1"/>
  <c r="R174" i="206"/>
  <c r="J175" i="206" s="1"/>
  <c r="A174" i="206" s="1"/>
  <c r="O175" i="206"/>
  <c r="L174" i="206" s="1"/>
  <c r="O25" i="209"/>
  <c r="L24" i="209" s="1"/>
  <c r="R24" i="209"/>
  <c r="J25" i="209" s="1"/>
  <c r="A24" i="209" s="1"/>
  <c r="O55" i="209"/>
  <c r="L54" i="209" s="1"/>
  <c r="R54" i="209"/>
  <c r="J55" i="209" s="1"/>
  <c r="A54" i="209" s="1"/>
  <c r="R66" i="138"/>
  <c r="J67" i="138" s="1"/>
  <c r="A66" i="138" s="1"/>
  <c r="O67" i="138"/>
  <c r="L66" i="138" s="1"/>
  <c r="R102" i="208"/>
  <c r="J103" i="208" s="1"/>
  <c r="A102" i="208" s="1"/>
  <c r="O103" i="208"/>
  <c r="L102" i="208" s="1"/>
  <c r="O61" i="207"/>
  <c r="L60" i="207" s="1"/>
  <c r="R60" i="207"/>
  <c r="J61" i="207" s="1"/>
  <c r="A60" i="207" s="1"/>
  <c r="O151" i="206"/>
  <c r="L150" i="206" s="1"/>
  <c r="R150" i="206"/>
  <c r="J151" i="206" s="1"/>
  <c r="A150" i="206" s="1"/>
  <c r="O79" i="208"/>
  <c r="L78" i="208" s="1"/>
  <c r="R78" i="208"/>
  <c r="J79" i="208" s="1"/>
  <c r="A78" i="208" s="1"/>
  <c r="R108" i="207"/>
  <c r="J109" i="207" s="1"/>
  <c r="A108" i="207" s="1"/>
  <c r="O109" i="207"/>
  <c r="L108" i="207" s="1"/>
  <c r="R12" i="210"/>
  <c r="J13" i="210" s="1"/>
  <c r="A12" i="210" s="1"/>
  <c r="O13" i="210"/>
  <c r="L12" i="210" s="1"/>
  <c r="R168" i="210"/>
  <c r="J169" i="210" s="1"/>
  <c r="A168" i="210" s="1"/>
  <c r="O169" i="210"/>
  <c r="L168" i="210" s="1"/>
  <c r="R180" i="138"/>
  <c r="J181" i="138" s="1"/>
  <c r="A180" i="138" s="1"/>
  <c r="O181" i="138"/>
  <c r="L180" i="138" s="1"/>
  <c r="O139" i="212"/>
  <c r="L138" i="212" s="1"/>
  <c r="R138" i="212"/>
  <c r="J139" i="212" s="1"/>
  <c r="A138" i="212" s="1"/>
  <c r="R174" i="212"/>
  <c r="J175" i="212" s="1"/>
  <c r="A174" i="212" s="1"/>
  <c r="O175" i="212"/>
  <c r="L174" i="212" s="1"/>
  <c r="O181" i="212"/>
  <c r="L180" i="212" s="1"/>
  <c r="R180" i="212"/>
  <c r="J181" i="212" s="1"/>
  <c r="A180" i="212" s="1"/>
  <c r="O175" i="138"/>
  <c r="L174" i="138" s="1"/>
  <c r="R174" i="138"/>
  <c r="J175" i="138" s="1"/>
  <c r="A174" i="138" s="1"/>
  <c r="R90" i="208"/>
  <c r="J91" i="208" s="1"/>
  <c r="A90" i="208" s="1"/>
  <c r="O91" i="208"/>
  <c r="L90" i="208" s="1"/>
  <c r="O127" i="210"/>
  <c r="L126" i="210" s="1"/>
  <c r="R126" i="210"/>
  <c r="J127" i="210" s="1"/>
  <c r="A126" i="210" s="1"/>
  <c r="O97" i="213"/>
  <c r="L96" i="213" s="1"/>
  <c r="R96" i="213"/>
  <c r="J97" i="213" s="1"/>
  <c r="A96" i="213" s="1"/>
  <c r="R72" i="213"/>
  <c r="J73" i="213" s="1"/>
  <c r="A72" i="213" s="1"/>
  <c r="O73" i="213"/>
  <c r="L72" i="213" s="1"/>
  <c r="O37" i="217"/>
  <c r="L36" i="217" s="1"/>
  <c r="R36" i="217"/>
  <c r="J37" i="217" s="1"/>
  <c r="A36" i="217" s="1"/>
  <c r="R30" i="216"/>
  <c r="J31" i="216" s="1"/>
  <c r="A30" i="216" s="1"/>
  <c r="O31" i="216"/>
  <c r="L30" i="216" s="1"/>
  <c r="O49" i="213"/>
  <c r="L48" i="213" s="1"/>
  <c r="R48" i="213"/>
  <c r="J49" i="213" s="1"/>
  <c r="A48" i="213" s="1"/>
  <c r="R6" i="215"/>
  <c r="J7" i="215" s="1"/>
  <c r="A6" i="215" s="1"/>
  <c r="O7" i="215"/>
  <c r="L6" i="215" s="1"/>
  <c r="R126" i="217"/>
  <c r="J127" i="217" s="1"/>
  <c r="A126" i="217" s="1"/>
  <c r="O127" i="217"/>
  <c r="L126" i="217" s="1"/>
  <c r="O91" i="215"/>
  <c r="L90" i="215" s="1"/>
  <c r="R90" i="215"/>
  <c r="J91" i="215" s="1"/>
  <c r="A90" i="215" s="1"/>
  <c r="R30" i="217"/>
  <c r="J31" i="217" s="1"/>
  <c r="A30" i="217" s="1"/>
  <c r="O31" i="217"/>
  <c r="L30" i="217" s="1"/>
  <c r="O85" i="214"/>
  <c r="L84" i="214" s="1"/>
  <c r="R84" i="214"/>
  <c r="J85" i="214" s="1"/>
  <c r="A84" i="214" s="1"/>
  <c r="O127" i="216"/>
  <c r="L126" i="216" s="1"/>
  <c r="R126" i="216"/>
  <c r="J127" i="216" s="1"/>
  <c r="A126" i="216" s="1"/>
  <c r="O73" i="217"/>
  <c r="L72" i="217" s="1"/>
  <c r="R72" i="217"/>
  <c r="J73" i="217" s="1"/>
  <c r="A72" i="217" s="1"/>
  <c r="O7" i="216"/>
  <c r="L6" i="216" s="1"/>
  <c r="R6" i="216"/>
  <c r="J7" i="216" s="1"/>
  <c r="A6" i="216" s="1"/>
  <c r="R66" i="217"/>
  <c r="J67" i="217" s="1"/>
  <c r="A66" i="217" s="1"/>
  <c r="O67" i="217"/>
  <c r="L66" i="217" s="1"/>
  <c r="O115" i="217"/>
  <c r="L114" i="217" s="1"/>
  <c r="R114" i="217"/>
  <c r="J115" i="217" s="1"/>
  <c r="A114" i="217" s="1"/>
  <c r="O121" i="213"/>
  <c r="L120" i="213" s="1"/>
  <c r="R120" i="213"/>
  <c r="J121" i="213" s="1"/>
  <c r="A120" i="213" s="1"/>
  <c r="R162" i="214"/>
  <c r="J163" i="214" s="1"/>
  <c r="A162" i="214" s="1"/>
  <c r="O163" i="214"/>
  <c r="L162" i="214" s="1"/>
  <c r="R66" i="215"/>
  <c r="J67" i="215" s="1"/>
  <c r="A66" i="215" s="1"/>
  <c r="O67" i="215"/>
  <c r="L66" i="215" s="1"/>
  <c r="O163" i="216"/>
  <c r="L162" i="216" s="1"/>
  <c r="R162" i="216"/>
  <c r="J163" i="216" s="1"/>
  <c r="A162" i="216" s="1"/>
  <c r="R114" i="213"/>
  <c r="J115" i="213" s="1"/>
  <c r="A114" i="213" s="1"/>
  <c r="O115" i="213"/>
  <c r="L114" i="213" s="1"/>
  <c r="R150" i="216"/>
  <c r="J151" i="216" s="1"/>
  <c r="A150" i="216" s="1"/>
  <c r="O151" i="216"/>
  <c r="L150" i="216" s="1"/>
  <c r="O133" i="215"/>
  <c r="L132" i="215" s="1"/>
  <c r="R132" i="215"/>
  <c r="J133" i="215" s="1"/>
  <c r="A132" i="215" s="1"/>
  <c r="O151" i="215"/>
  <c r="L150" i="215" s="1"/>
  <c r="R150" i="215"/>
  <c r="J151" i="215" s="1"/>
  <c r="A150" i="215" s="1"/>
  <c r="R108" i="213"/>
  <c r="J109" i="213" s="1"/>
  <c r="A108" i="213" s="1"/>
  <c r="O109" i="213"/>
  <c r="L108" i="213" s="1"/>
  <c r="O55" i="214"/>
  <c r="L54" i="214" s="1"/>
  <c r="R54" i="214"/>
  <c r="J55" i="214" s="1"/>
  <c r="A54" i="214" s="1"/>
  <c r="O85" i="213"/>
  <c r="L84" i="213" s="1"/>
  <c r="R84" i="213"/>
  <c r="J85" i="213" s="1"/>
  <c r="A84" i="213" s="1"/>
  <c r="R30" i="214"/>
  <c r="J31" i="214" s="1"/>
  <c r="A30" i="214" s="1"/>
  <c r="O31" i="214"/>
  <c r="L30" i="214" s="1"/>
  <c r="R24" i="214"/>
  <c r="J25" i="214" s="1"/>
  <c r="A24" i="214" s="1"/>
  <c r="O25" i="214"/>
  <c r="L24" i="214" s="1"/>
  <c r="R36" i="216"/>
  <c r="J37" i="216" s="1"/>
  <c r="A36" i="216" s="1"/>
  <c r="O37" i="216"/>
  <c r="L36" i="216" s="1"/>
  <c r="O121" i="215"/>
  <c r="L120" i="215" s="1"/>
  <c r="R120" i="215"/>
  <c r="J121" i="215" s="1"/>
  <c r="A120" i="215" s="1"/>
  <c r="O79" i="213"/>
  <c r="L78" i="213" s="1"/>
  <c r="R78" i="213"/>
  <c r="J79" i="213" s="1"/>
  <c r="A78" i="213" s="1"/>
  <c r="R24" i="215"/>
  <c r="J25" i="215" s="1"/>
  <c r="A24" i="215" s="1"/>
  <c r="O25" i="215"/>
  <c r="L24" i="215" s="1"/>
  <c r="R90" i="217"/>
  <c r="J91" i="217" s="1"/>
  <c r="A90" i="217" s="1"/>
  <c r="O91" i="217"/>
  <c r="L90" i="217" s="1"/>
  <c r="J2" i="206"/>
  <c r="R42" i="209"/>
  <c r="J43" i="209" s="1"/>
  <c r="A42" i="209" s="1"/>
  <c r="O43" i="209"/>
  <c r="L42" i="209" s="1"/>
  <c r="R138" i="210"/>
  <c r="J139" i="210" s="1"/>
  <c r="A138" i="210" s="1"/>
  <c r="O139" i="210"/>
  <c r="L138" i="210" s="1"/>
  <c r="R132" i="138"/>
  <c r="J133" i="138" s="1"/>
  <c r="A132" i="138" s="1"/>
  <c r="O133" i="138"/>
  <c r="L132" i="138" s="1"/>
  <c r="R24" i="212"/>
  <c r="J25" i="212" s="1"/>
  <c r="A24" i="212" s="1"/>
  <c r="O25" i="212"/>
  <c r="L24" i="212" s="1"/>
  <c r="R138" i="138"/>
  <c r="J139" i="138" s="1"/>
  <c r="A138" i="138" s="1"/>
  <c r="O139" i="138"/>
  <c r="L138" i="138" s="1"/>
  <c r="O37" i="212"/>
  <c r="L36" i="212" s="1"/>
  <c r="R36" i="212"/>
  <c r="J37" i="212" s="1"/>
  <c r="A36" i="212" s="1"/>
  <c r="R156" i="209"/>
  <c r="J157" i="209" s="1"/>
  <c r="A156" i="209" s="1"/>
  <c r="O157" i="209"/>
  <c r="L156" i="209" s="1"/>
  <c r="R132" i="206"/>
  <c r="J133" i="206" s="1"/>
  <c r="A132" i="206" s="1"/>
  <c r="O133" i="206"/>
  <c r="L132" i="206" s="1"/>
  <c r="O31" i="208"/>
  <c r="L30" i="208" s="1"/>
  <c r="R30" i="208"/>
  <c r="J31" i="208" s="1"/>
  <c r="A30" i="208" s="1"/>
  <c r="R12" i="209"/>
  <c r="J13" i="209" s="1"/>
  <c r="A12" i="209" s="1"/>
  <c r="O13" i="209"/>
  <c r="L12" i="209" s="1"/>
  <c r="R138" i="206"/>
  <c r="J139" i="206" s="1"/>
  <c r="A138" i="206" s="1"/>
  <c r="O139" i="206"/>
  <c r="L138" i="206" s="1"/>
  <c r="O61" i="210"/>
  <c r="L60" i="210" s="1"/>
  <c r="R60" i="210"/>
  <c r="J61" i="210" s="1"/>
  <c r="A60" i="210" s="1"/>
  <c r="R42" i="207"/>
  <c r="J43" i="207" s="1"/>
  <c r="A42" i="207" s="1"/>
  <c r="O43" i="207"/>
  <c r="L42" i="207" s="1"/>
  <c r="R120" i="138"/>
  <c r="J121" i="138" s="1"/>
  <c r="A120" i="138" s="1"/>
  <c r="O121" i="138"/>
  <c r="L120" i="138" s="1"/>
  <c r="O127" i="207"/>
  <c r="L126" i="207" s="1"/>
  <c r="R126" i="207"/>
  <c r="J127" i="207" s="1"/>
  <c r="A126" i="207" s="1"/>
  <c r="R60" i="209"/>
  <c r="J61" i="209" s="1"/>
  <c r="A60" i="209" s="1"/>
  <c r="O61" i="209"/>
  <c r="L60" i="209" s="1"/>
  <c r="O19" i="212"/>
  <c r="L18" i="212" s="1"/>
  <c r="R18" i="212"/>
  <c r="J19" i="212" s="1"/>
  <c r="A18" i="212" s="1"/>
  <c r="O79" i="207"/>
  <c r="L78" i="207" s="1"/>
  <c r="R78" i="207"/>
  <c r="J79" i="207" s="1"/>
  <c r="A78" i="207" s="1"/>
  <c r="O85" i="209"/>
  <c r="L84" i="209" s="1"/>
  <c r="R84" i="209"/>
  <c r="J85" i="209" s="1"/>
  <c r="A84" i="209" s="1"/>
  <c r="R84" i="207"/>
  <c r="J85" i="207" s="1"/>
  <c r="A84" i="207" s="1"/>
  <c r="O85" i="207"/>
  <c r="L84" i="207" s="1"/>
  <c r="O31" i="138"/>
  <c r="L30" i="138" s="1"/>
  <c r="R30" i="138"/>
  <c r="J31" i="138" s="1"/>
  <c r="A30" i="138" s="1"/>
  <c r="O85" i="208"/>
  <c r="L84" i="208" s="1"/>
  <c r="R84" i="208"/>
  <c r="J85" i="208" s="1"/>
  <c r="A84" i="208" s="1"/>
  <c r="O103" i="210"/>
  <c r="L102" i="210" s="1"/>
  <c r="R102" i="210"/>
  <c r="J103" i="210" s="1"/>
  <c r="A102" i="210" s="1"/>
  <c r="O127" i="212"/>
  <c r="L126" i="212" s="1"/>
  <c r="R126" i="212"/>
  <c r="J127" i="212" s="1"/>
  <c r="A126" i="212" s="1"/>
  <c r="R54" i="207"/>
  <c r="J55" i="207" s="1"/>
  <c r="A54" i="207" s="1"/>
  <c r="O55" i="207"/>
  <c r="L54" i="207" s="1"/>
  <c r="O31" i="210"/>
  <c r="L30" i="210" s="1"/>
  <c r="R30" i="210"/>
  <c r="J31" i="210" s="1"/>
  <c r="A30" i="210" s="1"/>
  <c r="R48" i="216"/>
  <c r="J49" i="216" s="1"/>
  <c r="A48" i="216" s="1"/>
  <c r="O49" i="216"/>
  <c r="L48" i="216" s="1"/>
  <c r="O43" i="215"/>
  <c r="L42" i="215" s="1"/>
  <c r="R42" i="215"/>
  <c r="J43" i="215" s="1"/>
  <c r="A42" i="215" s="1"/>
  <c r="O139" i="215"/>
  <c r="L138" i="215" s="1"/>
  <c r="R138" i="215"/>
  <c r="J139" i="215" s="1"/>
  <c r="A138" i="215" s="1"/>
  <c r="O115" i="214"/>
  <c r="L114" i="214" s="1"/>
  <c r="R114" i="214"/>
  <c r="J115" i="214" s="1"/>
  <c r="A114" i="214" s="1"/>
  <c r="Q11" i="214"/>
  <c r="O12" i="214" s="1"/>
  <c r="J2" i="214"/>
  <c r="O109" i="215"/>
  <c r="L108" i="215" s="1"/>
  <c r="R108" i="215"/>
  <c r="J109" i="215" s="1"/>
  <c r="A108" i="215" s="1"/>
  <c r="O169" i="215"/>
  <c r="L168" i="215" s="1"/>
  <c r="R168" i="215"/>
  <c r="J169" i="215" s="1"/>
  <c r="A168" i="215" s="1"/>
  <c r="R72" i="214"/>
  <c r="J73" i="214" s="1"/>
  <c r="A72" i="214" s="1"/>
  <c r="O73" i="214"/>
  <c r="L72" i="214" s="1"/>
  <c r="O169" i="214"/>
  <c r="L168" i="214" s="1"/>
  <c r="R168" i="214"/>
  <c r="J169" i="214" s="1"/>
  <c r="A168" i="214" s="1"/>
  <c r="R66" i="216"/>
  <c r="J67" i="216" s="1"/>
  <c r="A66" i="216" s="1"/>
  <c r="O67" i="216"/>
  <c r="L66" i="216" s="1"/>
  <c r="O115" i="216"/>
  <c r="L114" i="216" s="1"/>
  <c r="R114" i="216"/>
  <c r="J115" i="216" s="1"/>
  <c r="A114" i="216" s="1"/>
  <c r="O37" i="215"/>
  <c r="L36" i="215" s="1"/>
  <c r="R36" i="215"/>
  <c r="J37" i="215" s="1"/>
  <c r="A36" i="215" s="1"/>
  <c r="R138" i="214"/>
  <c r="J139" i="214" s="1"/>
  <c r="A138" i="214" s="1"/>
  <c r="O139" i="214"/>
  <c r="L138" i="214" s="1"/>
  <c r="R96" i="217"/>
  <c r="J97" i="217" s="1"/>
  <c r="A96" i="217" s="1"/>
  <c r="O97" i="217"/>
  <c r="L96" i="217" s="1"/>
  <c r="O49" i="217"/>
  <c r="L48" i="217" s="1"/>
  <c r="R48" i="217"/>
  <c r="J49" i="217" s="1"/>
  <c r="A48" i="217" s="1"/>
  <c r="O13" i="213"/>
  <c r="L12" i="213" s="1"/>
  <c r="R12" i="213"/>
  <c r="J13" i="213" s="1"/>
  <c r="A12" i="213" s="1"/>
  <c r="O13" i="217"/>
  <c r="L12" i="217" s="1"/>
  <c r="R12" i="217"/>
  <c r="J13" i="217" s="1"/>
  <c r="A12" i="217" s="1"/>
  <c r="R60" i="216"/>
  <c r="J61" i="216" s="1"/>
  <c r="A60" i="216" s="1"/>
  <c r="O61" i="216"/>
  <c r="L60" i="216" s="1"/>
  <c r="R60" i="217"/>
  <c r="J61" i="217" s="1"/>
  <c r="A60" i="217" s="1"/>
  <c r="O61" i="217"/>
  <c r="L60" i="217" s="1"/>
  <c r="O181" i="213"/>
  <c r="L180" i="213" s="1"/>
  <c r="R180" i="213"/>
  <c r="J181" i="213" s="1"/>
  <c r="A180" i="213" s="1"/>
  <c r="O139" i="217"/>
  <c r="L138" i="217" s="1"/>
  <c r="R138" i="217"/>
  <c r="J139" i="217" s="1"/>
  <c r="A138" i="217" s="1"/>
  <c r="R6" i="214"/>
  <c r="J7" i="214" s="1"/>
  <c r="A6" i="214" s="1"/>
  <c r="O7" i="214"/>
  <c r="L6" i="214" s="1"/>
  <c r="J2" i="215"/>
  <c r="J2" i="216"/>
  <c r="R156" i="213"/>
  <c r="J157" i="213" s="1"/>
  <c r="A156" i="213" s="1"/>
  <c r="O157" i="213"/>
  <c r="L156" i="213" s="1"/>
  <c r="O103" i="214"/>
  <c r="L102" i="214" s="1"/>
  <c r="R102" i="214"/>
  <c r="J103" i="214" s="1"/>
  <c r="A102" i="214" s="1"/>
  <c r="O103" i="215"/>
  <c r="L102" i="215" s="1"/>
  <c r="R102" i="215"/>
  <c r="J103" i="215" s="1"/>
  <c r="A102" i="215" s="1"/>
  <c r="R132" i="217"/>
  <c r="J133" i="217" s="1"/>
  <c r="A132" i="217" s="1"/>
  <c r="O133" i="217"/>
  <c r="L132" i="217" s="1"/>
  <c r="R18" i="216"/>
  <c r="J19" i="216" s="1"/>
  <c r="A18" i="216" s="1"/>
  <c r="O19" i="216"/>
  <c r="L18" i="216" s="1"/>
  <c r="R96" i="214"/>
  <c r="J97" i="214" s="1"/>
  <c r="A96" i="214" s="1"/>
  <c r="O97" i="214"/>
  <c r="L96" i="214" s="1"/>
  <c r="R96" i="215"/>
  <c r="J97" i="215" s="1"/>
  <c r="A96" i="215" s="1"/>
  <c r="O97" i="215"/>
  <c r="L96" i="215" s="1"/>
  <c r="O61" i="215"/>
  <c r="L60" i="215" s="1"/>
  <c r="R60" i="215"/>
  <c r="J61" i="215" s="1"/>
  <c r="A60" i="215" s="1"/>
  <c r="R72" i="216"/>
  <c r="J73" i="216" s="1"/>
  <c r="A72" i="216" s="1"/>
  <c r="O73" i="216"/>
  <c r="L72" i="216" s="1"/>
  <c r="O151" i="214"/>
  <c r="L150" i="214" s="1"/>
  <c r="R150" i="214"/>
  <c r="J151" i="214" s="1"/>
  <c r="A150" i="214" s="1"/>
  <c r="O103" i="213"/>
  <c r="L102" i="213" s="1"/>
  <c r="R102" i="213"/>
  <c r="J103" i="213" s="1"/>
  <c r="A102" i="213" s="1"/>
  <c r="R48" i="215"/>
  <c r="J49" i="215" s="1"/>
  <c r="A48" i="215" s="1"/>
  <c r="O49" i="215"/>
  <c r="L48" i="215" s="1"/>
  <c r="O109" i="216"/>
  <c r="L108" i="216" s="1"/>
  <c r="R108" i="216"/>
  <c r="J109" i="216" s="1"/>
  <c r="A108" i="216" s="1"/>
  <c r="R174" i="215"/>
  <c r="J175" i="215" s="1"/>
  <c r="A174" i="215" s="1"/>
  <c r="O175" i="215"/>
  <c r="L174" i="215" s="1"/>
  <c r="O25" i="216"/>
  <c r="L24" i="216" s="1"/>
  <c r="R24" i="216"/>
  <c r="J25" i="216" s="1"/>
  <c r="A24" i="216" s="1"/>
  <c r="R132" i="216"/>
  <c r="J133" i="216" s="1"/>
  <c r="A132" i="216" s="1"/>
  <c r="O133" i="216"/>
  <c r="L132" i="216" s="1"/>
  <c r="R84" i="216"/>
  <c r="J85" i="216" s="1"/>
  <c r="A84" i="216" s="1"/>
  <c r="O85" i="216"/>
  <c r="L84" i="216" s="1"/>
  <c r="R78" i="214"/>
  <c r="J79" i="214" s="1"/>
  <c r="A78" i="214" s="1"/>
  <c r="O79" i="214"/>
  <c r="L78" i="214" s="1"/>
  <c r="R78" i="215"/>
  <c r="J79" i="215" s="1"/>
  <c r="A78" i="215" s="1"/>
  <c r="O79" i="215"/>
  <c r="L78" i="215" s="1"/>
  <c r="R156" i="217"/>
  <c r="J157" i="217" s="1"/>
  <c r="A156" i="217" s="1"/>
  <c r="O157" i="217"/>
  <c r="L156" i="217" s="1"/>
  <c r="R144" i="214"/>
  <c r="J145" i="214" s="1"/>
  <c r="A144" i="214" s="1"/>
  <c r="O145" i="214"/>
  <c r="L144" i="214" s="1"/>
  <c r="O91" i="216"/>
  <c r="L90" i="216" s="1"/>
  <c r="R90" i="216"/>
  <c r="J91" i="216" s="1"/>
  <c r="A90" i="216" s="1"/>
  <c r="O61" i="213"/>
  <c r="L60" i="213" s="1"/>
  <c r="R60" i="213"/>
  <c r="J61" i="213" s="1"/>
  <c r="A60" i="213" s="1"/>
  <c r="R84" i="217"/>
  <c r="J85" i="217" s="1"/>
  <c r="A84" i="217" s="1"/>
  <c r="O85" i="217"/>
  <c r="L84" i="217" s="1"/>
  <c r="R54" i="213"/>
  <c r="J55" i="213" s="1"/>
  <c r="A54" i="213" s="1"/>
  <c r="O55" i="213"/>
  <c r="L54" i="213" s="1"/>
  <c r="R150" i="213"/>
  <c r="J151" i="213" s="1"/>
  <c r="A150" i="213" s="1"/>
  <c r="O151" i="213"/>
  <c r="L150" i="213" s="1"/>
  <c r="O79" i="216"/>
  <c r="L78" i="216" s="1"/>
  <c r="R78" i="216"/>
  <c r="J79" i="216" s="1"/>
  <c r="A78" i="216" s="1"/>
  <c r="O175" i="214"/>
  <c r="L174" i="214" s="1"/>
  <c r="R174" i="214"/>
  <c r="J175" i="214" s="1"/>
  <c r="A174" i="214" s="1"/>
  <c r="R174" i="217"/>
  <c r="J175" i="217" s="1"/>
  <c r="A174" i="217" s="1"/>
  <c r="O175" i="217"/>
  <c r="L174" i="217" s="1"/>
  <c r="O127" i="213"/>
  <c r="L126" i="213" s="1"/>
  <c r="R126" i="213"/>
  <c r="J127" i="213" s="1"/>
  <c r="A126" i="213" s="1"/>
  <c r="O73" i="215"/>
  <c r="L72" i="215" s="1"/>
  <c r="R72" i="215"/>
  <c r="J73" i="215" s="1"/>
  <c r="A72" i="215" s="1"/>
  <c r="O31" i="213"/>
  <c r="L30" i="213" s="1"/>
  <c r="R30" i="213"/>
  <c r="J31" i="213" s="1"/>
  <c r="A30" i="213" s="1"/>
  <c r="O157" i="216"/>
  <c r="L156" i="216" s="1"/>
  <c r="R156" i="216"/>
  <c r="J157" i="216" s="1"/>
  <c r="A156" i="216" s="1"/>
  <c r="R54" i="217"/>
  <c r="J55" i="217" s="1"/>
  <c r="A54" i="217" s="1"/>
  <c r="O55" i="217"/>
  <c r="L54" i="217" s="1"/>
  <c r="O145" i="215"/>
  <c r="L144" i="215" s="1"/>
  <c r="R144" i="215"/>
  <c r="J145" i="215" s="1"/>
  <c r="A144" i="215" s="1"/>
  <c r="O79" i="217"/>
  <c r="L78" i="217" s="1"/>
  <c r="R78" i="217"/>
  <c r="J79" i="217" s="1"/>
  <c r="A78" i="217" s="1"/>
  <c r="R180" i="216"/>
  <c r="J181" i="216" s="1"/>
  <c r="A180" i="216" s="1"/>
  <c r="O181" i="216"/>
  <c r="L180" i="216" s="1"/>
  <c r="R36" i="213"/>
  <c r="J37" i="213" s="1"/>
  <c r="A36" i="213" s="1"/>
  <c r="O37" i="213"/>
  <c r="L36" i="213" s="1"/>
  <c r="O157" i="215"/>
  <c r="L156" i="215" s="1"/>
  <c r="R156" i="215"/>
  <c r="J157" i="215" s="1"/>
  <c r="A156" i="215" s="1"/>
  <c r="O25" i="217"/>
  <c r="L24" i="217" s="1"/>
  <c r="R24" i="217"/>
  <c r="J25" i="217" s="1"/>
  <c r="A24" i="217" s="1"/>
  <c r="O133" i="213"/>
  <c r="L132" i="213" s="1"/>
  <c r="R132" i="213"/>
  <c r="J133" i="213" s="1"/>
  <c r="A132" i="213" s="1"/>
  <c r="R168" i="216"/>
  <c r="J169" i="216" s="1"/>
  <c r="A168" i="216" s="1"/>
  <c r="O169" i="216"/>
  <c r="L168" i="216" s="1"/>
  <c r="O103" i="217"/>
  <c r="L102" i="217" s="1"/>
  <c r="R102" i="217"/>
  <c r="J103" i="217" s="1"/>
  <c r="A102" i="217" s="1"/>
  <c r="M102" i="217" l="1"/>
  <c r="K102" i="217"/>
  <c r="M24" i="217"/>
  <c r="K24" i="217"/>
  <c r="M78" i="217"/>
  <c r="K78" i="217"/>
  <c r="K156" i="216"/>
  <c r="M156" i="216"/>
  <c r="K30" i="213"/>
  <c r="M30" i="213"/>
  <c r="K126" i="213"/>
  <c r="M126" i="213"/>
  <c r="K174" i="214"/>
  <c r="M174" i="214"/>
  <c r="K60" i="213"/>
  <c r="M60" i="213"/>
  <c r="M90" i="216"/>
  <c r="K90" i="216"/>
  <c r="M156" i="217"/>
  <c r="K156" i="217"/>
  <c r="K78" i="214"/>
  <c r="M78" i="214"/>
  <c r="K84" i="216"/>
  <c r="M84" i="216"/>
  <c r="K132" i="216"/>
  <c r="M132" i="216"/>
  <c r="M48" i="215"/>
  <c r="K48" i="215"/>
  <c r="M72" i="216"/>
  <c r="K72" i="216"/>
  <c r="K18" i="216"/>
  <c r="M18" i="216"/>
  <c r="M132" i="217"/>
  <c r="K132" i="217"/>
  <c r="M156" i="213"/>
  <c r="K156" i="213"/>
  <c r="T23" i="85"/>
  <c r="E23" i="85" s="1"/>
  <c r="U2" i="215"/>
  <c r="K12" i="217"/>
  <c r="M12" i="217"/>
  <c r="K48" i="217"/>
  <c r="M48" i="217"/>
  <c r="M108" i="215"/>
  <c r="K108" i="215"/>
  <c r="M138" i="215"/>
  <c r="K138" i="215"/>
  <c r="M102" i="210"/>
  <c r="K102" i="210"/>
  <c r="K84" i="208"/>
  <c r="M84" i="208"/>
  <c r="M168" i="216"/>
  <c r="K168" i="216"/>
  <c r="K180" i="216"/>
  <c r="M180" i="216"/>
  <c r="K24" i="216"/>
  <c r="M24" i="216"/>
  <c r="M102" i="213"/>
  <c r="K102" i="213"/>
  <c r="K102" i="214"/>
  <c r="M102" i="214"/>
  <c r="U2" i="216"/>
  <c r="K60" i="216"/>
  <c r="M60" i="216"/>
  <c r="K138" i="214"/>
  <c r="M138" i="214"/>
  <c r="M66" i="216"/>
  <c r="K66" i="216"/>
  <c r="M72" i="214"/>
  <c r="K72" i="214"/>
  <c r="K48" i="216"/>
  <c r="M48" i="216"/>
  <c r="M54" i="207"/>
  <c r="K54" i="207"/>
  <c r="K132" i="213"/>
  <c r="M132" i="213"/>
  <c r="M156" i="215"/>
  <c r="K156" i="215"/>
  <c r="K144" i="215"/>
  <c r="M144" i="215"/>
  <c r="M72" i="215"/>
  <c r="K72" i="215"/>
  <c r="K78" i="216"/>
  <c r="M78" i="216"/>
  <c r="M144" i="214"/>
  <c r="K144" i="214"/>
  <c r="K78" i="215"/>
  <c r="M78" i="215"/>
  <c r="M174" i="215"/>
  <c r="K174" i="215"/>
  <c r="K96" i="215"/>
  <c r="M96" i="215"/>
  <c r="M96" i="214"/>
  <c r="K96" i="214"/>
  <c r="M138" i="217"/>
  <c r="K138" i="217"/>
  <c r="M180" i="213"/>
  <c r="K180" i="213"/>
  <c r="M12" i="213"/>
  <c r="K12" i="213"/>
  <c r="K36" i="215"/>
  <c r="M36" i="215"/>
  <c r="K114" i="216"/>
  <c r="M114" i="216"/>
  <c r="K168" i="214"/>
  <c r="M168" i="214"/>
  <c r="K168" i="215"/>
  <c r="M168" i="215"/>
  <c r="R12" i="214"/>
  <c r="J13" i="214" s="1"/>
  <c r="A12" i="214" s="1"/>
  <c r="O13" i="214"/>
  <c r="L12" i="214" s="1"/>
  <c r="L2" i="214" s="1"/>
  <c r="V22" i="85" s="1"/>
  <c r="K114" i="214"/>
  <c r="M114" i="214"/>
  <c r="K42" i="215"/>
  <c r="M42" i="215"/>
  <c r="K30" i="210"/>
  <c r="M30" i="210"/>
  <c r="M126" i="212"/>
  <c r="K126" i="212"/>
  <c r="K30" i="138"/>
  <c r="M30" i="138"/>
  <c r="K36" i="213"/>
  <c r="M36" i="213"/>
  <c r="M54" i="217"/>
  <c r="K54" i="217"/>
  <c r="M174" i="217"/>
  <c r="K174" i="217"/>
  <c r="M150" i="213"/>
  <c r="K150" i="213"/>
  <c r="K54" i="213"/>
  <c r="M54" i="213"/>
  <c r="K84" i="217"/>
  <c r="M84" i="217"/>
  <c r="M108" i="216"/>
  <c r="K108" i="216"/>
  <c r="K150" i="214"/>
  <c r="M150" i="214"/>
  <c r="K60" i="215"/>
  <c r="M60" i="215"/>
  <c r="M102" i="215"/>
  <c r="K102" i="215"/>
  <c r="K6" i="214"/>
  <c r="M6" i="214"/>
  <c r="K60" i="217"/>
  <c r="M60" i="217"/>
  <c r="K96" i="217"/>
  <c r="M96" i="217"/>
  <c r="U2" i="214"/>
  <c r="T22" i="85"/>
  <c r="E22" i="85" s="1"/>
  <c r="K84" i="209"/>
  <c r="M84" i="209"/>
  <c r="L2" i="212"/>
  <c r="V20" i="85" s="1"/>
  <c r="K18" i="212"/>
  <c r="M18" i="212"/>
  <c r="M36" i="212"/>
  <c r="K36" i="212"/>
  <c r="K90" i="217"/>
  <c r="M90" i="217"/>
  <c r="K24" i="214"/>
  <c r="M24" i="214"/>
  <c r="M108" i="213"/>
  <c r="K108" i="213"/>
  <c r="M150" i="216"/>
  <c r="K150" i="216"/>
  <c r="K66" i="215"/>
  <c r="M66" i="215"/>
  <c r="M30" i="217"/>
  <c r="K30" i="217"/>
  <c r="K6" i="215"/>
  <c r="M6" i="215"/>
  <c r="L2" i="215"/>
  <c r="V23" i="85" s="1"/>
  <c r="M30" i="216"/>
  <c r="K30" i="216"/>
  <c r="K72" i="213"/>
  <c r="M72" i="213"/>
  <c r="K180" i="138"/>
  <c r="M180" i="138"/>
  <c r="M108" i="207"/>
  <c r="K108" i="207"/>
  <c r="K102" i="208"/>
  <c r="M102" i="208"/>
  <c r="K150" i="208"/>
  <c r="M150" i="208"/>
  <c r="M72" i="209"/>
  <c r="K72" i="209"/>
  <c r="U2" i="138"/>
  <c r="T13" i="85"/>
  <c r="E13" i="85" s="1"/>
  <c r="M174" i="213"/>
  <c r="K174" i="213"/>
  <c r="K144" i="217"/>
  <c r="M144" i="217"/>
  <c r="M162" i="213"/>
  <c r="K162" i="213"/>
  <c r="M132" i="214"/>
  <c r="K132" i="214"/>
  <c r="M42" i="213"/>
  <c r="K42" i="213"/>
  <c r="K108" i="212"/>
  <c r="M108" i="212"/>
  <c r="K96" i="212"/>
  <c r="M96" i="212"/>
  <c r="K42" i="210"/>
  <c r="M42" i="210"/>
  <c r="M54" i="212"/>
  <c r="K54" i="212"/>
  <c r="K132" i="212"/>
  <c r="M132" i="212"/>
  <c r="K114" i="209"/>
  <c r="M114" i="209"/>
  <c r="M30" i="212"/>
  <c r="K30" i="212"/>
  <c r="M18" i="208"/>
  <c r="K18" i="208"/>
  <c r="M120" i="214"/>
  <c r="K120" i="214"/>
  <c r="M42" i="216"/>
  <c r="K42" i="216"/>
  <c r="M126" i="214"/>
  <c r="K126" i="214"/>
  <c r="M150" i="217"/>
  <c r="K150" i="217"/>
  <c r="M168" i="217"/>
  <c r="K168" i="217"/>
  <c r="M18" i="213"/>
  <c r="K18" i="213"/>
  <c r="K18" i="217"/>
  <c r="M18" i="217"/>
  <c r="K24" i="213"/>
  <c r="M24" i="213"/>
  <c r="M12" i="216"/>
  <c r="K12" i="216"/>
  <c r="K138" i="213"/>
  <c r="M138" i="213"/>
  <c r="M108" i="214"/>
  <c r="K108" i="214"/>
  <c r="K18" i="214"/>
  <c r="M18" i="214"/>
  <c r="M66" i="213"/>
  <c r="K66" i="213"/>
  <c r="M54" i="216"/>
  <c r="K54" i="216"/>
  <c r="K6" i="213"/>
  <c r="M6" i="213"/>
  <c r="K36" i="206"/>
  <c r="M36" i="206"/>
  <c r="K30" i="206"/>
  <c r="M30" i="206"/>
  <c r="K6" i="210"/>
  <c r="M6" i="210"/>
  <c r="M126" i="208"/>
  <c r="K126" i="208"/>
  <c r="K24" i="210"/>
  <c r="M24" i="210"/>
  <c r="M12" i="208"/>
  <c r="K12" i="208"/>
  <c r="M48" i="212"/>
  <c r="K48" i="212"/>
  <c r="K162" i="206"/>
  <c r="M162" i="206"/>
  <c r="M84" i="206"/>
  <c r="K84" i="206"/>
  <c r="M108" i="209"/>
  <c r="K108" i="209"/>
  <c r="M60" i="212"/>
  <c r="K60" i="212"/>
  <c r="K72" i="212"/>
  <c r="M72" i="212"/>
  <c r="K156" i="206"/>
  <c r="M156" i="206"/>
  <c r="M174" i="208"/>
  <c r="K174" i="208"/>
  <c r="K150" i="207"/>
  <c r="M150" i="207"/>
  <c r="K108" i="138"/>
  <c r="M108" i="138"/>
  <c r="K78" i="209"/>
  <c r="M78" i="209"/>
  <c r="K6" i="212"/>
  <c r="M6" i="212"/>
  <c r="M48" i="210"/>
  <c r="K48" i="210"/>
  <c r="K90" i="207"/>
  <c r="M90" i="207"/>
  <c r="K156" i="208"/>
  <c r="M156" i="208"/>
  <c r="K144" i="212"/>
  <c r="M144" i="212"/>
  <c r="K126" i="209"/>
  <c r="M126" i="209"/>
  <c r="U2" i="209"/>
  <c r="T17" i="85"/>
  <c r="E17" i="85" s="1"/>
  <c r="K66" i="210"/>
  <c r="M66" i="210"/>
  <c r="K114" i="207"/>
  <c r="M114" i="207"/>
  <c r="K114" i="208"/>
  <c r="M114" i="208"/>
  <c r="M126" i="206"/>
  <c r="K126" i="206"/>
  <c r="K168" i="209"/>
  <c r="M168" i="209"/>
  <c r="K84" i="207"/>
  <c r="M84" i="207"/>
  <c r="K120" i="138"/>
  <c r="M120" i="138"/>
  <c r="M42" i="207"/>
  <c r="K42" i="207"/>
  <c r="M132" i="206"/>
  <c r="K132" i="206"/>
  <c r="K138" i="138"/>
  <c r="M138" i="138"/>
  <c r="M138" i="210"/>
  <c r="K138" i="210"/>
  <c r="M78" i="213"/>
  <c r="K78" i="213"/>
  <c r="K150" i="215"/>
  <c r="M150" i="215"/>
  <c r="M162" i="216"/>
  <c r="K162" i="216"/>
  <c r="M120" i="213"/>
  <c r="K120" i="213"/>
  <c r="K72" i="217"/>
  <c r="M72" i="217"/>
  <c r="M90" i="215"/>
  <c r="K90" i="215"/>
  <c r="K48" i="213"/>
  <c r="M48" i="213"/>
  <c r="M36" i="217"/>
  <c r="K36" i="217"/>
  <c r="K180" i="212"/>
  <c r="M180" i="212"/>
  <c r="M150" i="206"/>
  <c r="K150" i="206"/>
  <c r="K60" i="207"/>
  <c r="M60" i="207"/>
  <c r="M24" i="209"/>
  <c r="K24" i="209"/>
  <c r="M180" i="214"/>
  <c r="K180" i="214"/>
  <c r="M144" i="216"/>
  <c r="K144" i="216"/>
  <c r="K126" i="215"/>
  <c r="M126" i="215"/>
  <c r="M90" i="213"/>
  <c r="K90" i="213"/>
  <c r="M66" i="214"/>
  <c r="K66" i="214"/>
  <c r="K180" i="215"/>
  <c r="M180" i="215"/>
  <c r="K168" i="212"/>
  <c r="M168" i="212"/>
  <c r="M132" i="209"/>
  <c r="K132" i="209"/>
  <c r="M144" i="208"/>
  <c r="K144" i="208"/>
  <c r="K36" i="208"/>
  <c r="M36" i="208"/>
  <c r="M180" i="210"/>
  <c r="K180" i="210"/>
  <c r="K138" i="208"/>
  <c r="M138" i="208"/>
  <c r="M102" i="207"/>
  <c r="K102" i="207"/>
  <c r="M168" i="206"/>
  <c r="K168" i="206"/>
  <c r="M24" i="208"/>
  <c r="K24" i="208"/>
  <c r="M12" i="206"/>
  <c r="K12" i="206"/>
  <c r="M6" i="206"/>
  <c r="L2" i="206"/>
  <c r="V14" i="85" s="1"/>
  <c r="K6" i="206"/>
  <c r="M18" i="206"/>
  <c r="K18" i="206"/>
  <c r="M120" i="207"/>
  <c r="K120" i="207"/>
  <c r="K84" i="138"/>
  <c r="M84" i="138"/>
  <c r="M42" i="138"/>
  <c r="K42" i="138"/>
  <c r="K162" i="215"/>
  <c r="M162" i="215"/>
  <c r="M90" i="214"/>
  <c r="K90" i="214"/>
  <c r="K168" i="213"/>
  <c r="M168" i="213"/>
  <c r="K180" i="208"/>
  <c r="M180" i="208"/>
  <c r="L2" i="138"/>
  <c r="V13" i="85" s="1"/>
  <c r="K6" i="138"/>
  <c r="M6" i="138"/>
  <c r="M114" i="138"/>
  <c r="K114" i="138"/>
  <c r="K102" i="212"/>
  <c r="M102" i="212"/>
  <c r="K138" i="209"/>
  <c r="M138" i="209"/>
  <c r="M180" i="207"/>
  <c r="K180" i="207"/>
  <c r="K66" i="206"/>
  <c r="M66" i="206"/>
  <c r="M90" i="212"/>
  <c r="K90" i="212"/>
  <c r="K156" i="207"/>
  <c r="M156" i="207"/>
  <c r="K84" i="210"/>
  <c r="M84" i="210"/>
  <c r="K72" i="208"/>
  <c r="M72" i="208"/>
  <c r="K150" i="210"/>
  <c r="M150" i="210"/>
  <c r="M6" i="209"/>
  <c r="K6" i="209"/>
  <c r="L2" i="209"/>
  <c r="V17" i="85" s="1"/>
  <c r="M96" i="138"/>
  <c r="K96" i="138"/>
  <c r="K174" i="207"/>
  <c r="M174" i="207"/>
  <c r="K36" i="207"/>
  <c r="M36" i="207"/>
  <c r="M84" i="212"/>
  <c r="K84" i="212"/>
  <c r="K72" i="207"/>
  <c r="M72" i="207"/>
  <c r="K126" i="138"/>
  <c r="M126" i="138"/>
  <c r="M60" i="138"/>
  <c r="K60" i="138"/>
  <c r="K156" i="212"/>
  <c r="M156" i="212"/>
  <c r="K114" i="210"/>
  <c r="M114" i="210"/>
  <c r="M90" i="206"/>
  <c r="K90" i="206"/>
  <c r="U2" i="208"/>
  <c r="T16" i="85"/>
  <c r="E16" i="85" s="1"/>
  <c r="K24" i="138"/>
  <c r="M24" i="138"/>
  <c r="K36" i="138"/>
  <c r="M36" i="138"/>
  <c r="M114" i="212"/>
  <c r="K114" i="212"/>
  <c r="K24" i="206"/>
  <c r="M24" i="206"/>
  <c r="K156" i="138"/>
  <c r="M156" i="138"/>
  <c r="M168" i="208"/>
  <c r="K168" i="208"/>
  <c r="M78" i="207"/>
  <c r="K78" i="207"/>
  <c r="M126" i="207"/>
  <c r="K126" i="207"/>
  <c r="M60" i="210"/>
  <c r="K60" i="210"/>
  <c r="K30" i="208"/>
  <c r="M30" i="208"/>
  <c r="M24" i="215"/>
  <c r="K24" i="215"/>
  <c r="K36" i="216"/>
  <c r="M36" i="216"/>
  <c r="M30" i="214"/>
  <c r="K30" i="214"/>
  <c r="M114" i="213"/>
  <c r="K114" i="213"/>
  <c r="M162" i="214"/>
  <c r="K162" i="214"/>
  <c r="K66" i="217"/>
  <c r="M66" i="217"/>
  <c r="M126" i="217"/>
  <c r="K126" i="217"/>
  <c r="M90" i="208"/>
  <c r="K90" i="208"/>
  <c r="K174" i="212"/>
  <c r="M174" i="212"/>
  <c r="M168" i="210"/>
  <c r="K168" i="210"/>
  <c r="K12" i="210"/>
  <c r="M12" i="210"/>
  <c r="K66" i="138"/>
  <c r="M66" i="138"/>
  <c r="M174" i="206"/>
  <c r="K174" i="206"/>
  <c r="M66" i="212"/>
  <c r="K66" i="212"/>
  <c r="K144" i="206"/>
  <c r="M144" i="206"/>
  <c r="U2" i="217"/>
  <c r="K120" i="216"/>
  <c r="M120" i="216"/>
  <c r="K18" i="138"/>
  <c r="M18" i="138"/>
  <c r="K114" i="206"/>
  <c r="M114" i="206"/>
  <c r="K150" i="138"/>
  <c r="M150" i="138"/>
  <c r="K48" i="138"/>
  <c r="M48" i="138"/>
  <c r="M78" i="210"/>
  <c r="K78" i="210"/>
  <c r="K162" i="210"/>
  <c r="M162" i="210"/>
  <c r="K102" i="138"/>
  <c r="M102" i="138"/>
  <c r="K42" i="206"/>
  <c r="M42" i="206"/>
  <c r="K162" i="207"/>
  <c r="M162" i="207"/>
  <c r="K12" i="138"/>
  <c r="M12" i="138"/>
  <c r="K102" i="209"/>
  <c r="M102" i="209"/>
  <c r="K12" i="207"/>
  <c r="M12" i="207"/>
  <c r="M96" i="208"/>
  <c r="K96" i="208"/>
  <c r="M66" i="209"/>
  <c r="K66" i="209"/>
  <c r="M60" i="214"/>
  <c r="K60" i="214"/>
  <c r="K108" i="217"/>
  <c r="M108" i="217"/>
  <c r="K18" i="215"/>
  <c r="M18" i="215"/>
  <c r="M48" i="214"/>
  <c r="K48" i="214"/>
  <c r="K78" i="212"/>
  <c r="M78" i="212"/>
  <c r="M144" i="209"/>
  <c r="K144" i="209"/>
  <c r="M18" i="207"/>
  <c r="K18" i="207"/>
  <c r="M54" i="208"/>
  <c r="K54" i="208"/>
  <c r="M30" i="207"/>
  <c r="K30" i="207"/>
  <c r="M42" i="212"/>
  <c r="K42" i="212"/>
  <c r="K162" i="208"/>
  <c r="M162" i="208"/>
  <c r="M66" i="207"/>
  <c r="K66" i="207"/>
  <c r="M48" i="207"/>
  <c r="K48" i="207"/>
  <c r="K6" i="208"/>
  <c r="L2" i="208"/>
  <c r="V16" i="85" s="1"/>
  <c r="M6" i="208"/>
  <c r="O145" i="213"/>
  <c r="L144" i="213" s="1"/>
  <c r="L2" i="213" s="1"/>
  <c r="V21" i="85" s="1"/>
  <c r="R144" i="213"/>
  <c r="J145" i="213" s="1"/>
  <c r="A144" i="213" s="1"/>
  <c r="M108" i="208"/>
  <c r="K108" i="208"/>
  <c r="M24" i="207"/>
  <c r="K24" i="207"/>
  <c r="M174" i="210"/>
  <c r="K174" i="210"/>
  <c r="K66" i="208"/>
  <c r="M66" i="208"/>
  <c r="M132" i="207"/>
  <c r="K132" i="207"/>
  <c r="M162" i="212"/>
  <c r="K162" i="212"/>
  <c r="M36" i="209"/>
  <c r="K36" i="209"/>
  <c r="K30" i="209"/>
  <c r="M30" i="209"/>
  <c r="T15" i="85"/>
  <c r="E15" i="85" s="1"/>
  <c r="U2" i="207"/>
  <c r="M72" i="206"/>
  <c r="K72" i="206"/>
  <c r="K54" i="206"/>
  <c r="M54" i="206"/>
  <c r="K60" i="208"/>
  <c r="M60" i="208"/>
  <c r="M12" i="212"/>
  <c r="K12" i="212"/>
  <c r="K90" i="138"/>
  <c r="M90" i="138"/>
  <c r="K72" i="138"/>
  <c r="M72" i="138"/>
  <c r="M180" i="206"/>
  <c r="K180" i="206"/>
  <c r="K78" i="206"/>
  <c r="M78" i="206"/>
  <c r="M78" i="138"/>
  <c r="K78" i="138"/>
  <c r="M90" i="210"/>
  <c r="K90" i="210"/>
  <c r="K156" i="210"/>
  <c r="M156" i="210"/>
  <c r="M150" i="209"/>
  <c r="K150" i="209"/>
  <c r="M6" i="207"/>
  <c r="L2" i="207"/>
  <c r="V15" i="85" s="1"/>
  <c r="K6" i="207"/>
  <c r="O19" i="210"/>
  <c r="L18" i="210" s="1"/>
  <c r="L2" i="210" s="1"/>
  <c r="V18" i="85" s="1"/>
  <c r="R18" i="210"/>
  <c r="J19" i="210" s="1"/>
  <c r="A18" i="210" s="1"/>
  <c r="M132" i="210"/>
  <c r="K132" i="210"/>
  <c r="M120" i="208"/>
  <c r="K120" i="208"/>
  <c r="M138" i="207"/>
  <c r="K138" i="207"/>
  <c r="M48" i="206"/>
  <c r="K48" i="206"/>
  <c r="K144" i="210"/>
  <c r="M144" i="210"/>
  <c r="M102" i="206"/>
  <c r="K102" i="206"/>
  <c r="K60" i="209"/>
  <c r="M60" i="209"/>
  <c r="M138" i="206"/>
  <c r="K138" i="206"/>
  <c r="K12" i="209"/>
  <c r="M12" i="209"/>
  <c r="M156" i="209"/>
  <c r="K156" i="209"/>
  <c r="K24" i="212"/>
  <c r="M24" i="212"/>
  <c r="K132" i="138"/>
  <c r="M132" i="138"/>
  <c r="M42" i="209"/>
  <c r="K42" i="209"/>
  <c r="U2" i="206"/>
  <c r="T14" i="85"/>
  <c r="E14" i="85" s="1"/>
  <c r="M120" i="215"/>
  <c r="K120" i="215"/>
  <c r="K84" i="213"/>
  <c r="M84" i="213"/>
  <c r="K54" i="214"/>
  <c r="M54" i="214"/>
  <c r="M132" i="215"/>
  <c r="K132" i="215"/>
  <c r="K114" i="217"/>
  <c r="M114" i="217"/>
  <c r="M6" i="216"/>
  <c r="L2" i="216"/>
  <c r="K6" i="216"/>
  <c r="K126" i="216"/>
  <c r="M126" i="216"/>
  <c r="M84" i="214"/>
  <c r="K84" i="214"/>
  <c r="K96" i="213"/>
  <c r="M96" i="213"/>
  <c r="M126" i="210"/>
  <c r="K126" i="210"/>
  <c r="K174" i="138"/>
  <c r="M174" i="138"/>
  <c r="M138" i="212"/>
  <c r="K138" i="212"/>
  <c r="K78" i="208"/>
  <c r="M78" i="208"/>
  <c r="M54" i="209"/>
  <c r="K54" i="209"/>
  <c r="K168" i="138"/>
  <c r="M168" i="138"/>
  <c r="K180" i="217"/>
  <c r="M180" i="217"/>
  <c r="M42" i="217"/>
  <c r="K42" i="217"/>
  <c r="K30" i="215"/>
  <c r="M30" i="215"/>
  <c r="K54" i="215"/>
  <c r="M54" i="215"/>
  <c r="M36" i="214"/>
  <c r="K36" i="214"/>
  <c r="M162" i="217"/>
  <c r="K162" i="217"/>
  <c r="M156" i="214"/>
  <c r="K156" i="214"/>
  <c r="M120" i="217"/>
  <c r="K120" i="217"/>
  <c r="M138" i="216"/>
  <c r="K138" i="216"/>
  <c r="K114" i="215"/>
  <c r="M114" i="215"/>
  <c r="K102" i="216"/>
  <c r="M102" i="216"/>
  <c r="M96" i="206"/>
  <c r="K96" i="206"/>
  <c r="M36" i="210"/>
  <c r="K36" i="210"/>
  <c r="M72" i="210"/>
  <c r="K72" i="210"/>
  <c r="M144" i="207"/>
  <c r="K144" i="207"/>
  <c r="L2" i="217"/>
  <c r="M6" i="217"/>
  <c r="K6" i="217"/>
  <c r="M84" i="215"/>
  <c r="K84" i="215"/>
  <c r="M174" i="216"/>
  <c r="K174" i="216"/>
  <c r="K96" i="216"/>
  <c r="M96" i="216"/>
  <c r="M12" i="215"/>
  <c r="K12" i="215"/>
  <c r="M120" i="212"/>
  <c r="K120" i="212"/>
  <c r="K42" i="214"/>
  <c r="M42" i="214"/>
  <c r="M96" i="210"/>
  <c r="K96" i="210"/>
  <c r="K48" i="208"/>
  <c r="M48" i="208"/>
  <c r="K120" i="209"/>
  <c r="M120" i="209"/>
  <c r="K42" i="208"/>
  <c r="M42" i="208"/>
  <c r="M18" i="209"/>
  <c r="K18" i="209"/>
  <c r="M168" i="207"/>
  <c r="K168" i="207"/>
  <c r="M108" i="210"/>
  <c r="K108" i="210"/>
  <c r="K132" i="208"/>
  <c r="M132" i="208"/>
  <c r="M162" i="138"/>
  <c r="K162" i="138"/>
  <c r="K180" i="209"/>
  <c r="M180" i="209"/>
  <c r="M96" i="207"/>
  <c r="K96" i="207"/>
  <c r="K120" i="206"/>
  <c r="M120" i="206"/>
  <c r="M108" i="206"/>
  <c r="K108" i="206"/>
  <c r="M60" i="206"/>
  <c r="K60" i="206"/>
  <c r="U2" i="213"/>
  <c r="T21" i="85"/>
  <c r="E21" i="85" s="1"/>
  <c r="K162" i="209"/>
  <c r="M162" i="209"/>
  <c r="U2" i="212"/>
  <c r="T20" i="85"/>
  <c r="E20" i="85" s="1"/>
  <c r="M48" i="209"/>
  <c r="K48" i="209"/>
  <c r="K96" i="209"/>
  <c r="M96" i="209"/>
  <c r="M144" i="138"/>
  <c r="K144" i="138"/>
  <c r="M174" i="209"/>
  <c r="K174" i="209"/>
  <c r="M54" i="210"/>
  <c r="K54" i="210"/>
  <c r="U2" i="210"/>
  <c r="T18" i="85"/>
  <c r="E18" i="85" s="1"/>
  <c r="M150" i="212"/>
  <c r="K150" i="212"/>
  <c r="M120" i="210"/>
  <c r="K120" i="210"/>
  <c r="M54" i="138"/>
  <c r="K54" i="138"/>
  <c r="K90" i="209"/>
  <c r="M90" i="209"/>
  <c r="M2" i="216" l="1"/>
  <c r="M2" i="217"/>
  <c r="M2" i="138"/>
  <c r="W13" i="85" s="1"/>
  <c r="M2" i="215"/>
  <c r="W23" i="85" s="1"/>
  <c r="W24" i="85"/>
  <c r="K2" i="217"/>
  <c r="M2" i="209"/>
  <c r="W17" i="85" s="1"/>
  <c r="M2" i="207"/>
  <c r="W15" i="85" s="1"/>
  <c r="K2" i="138"/>
  <c r="K2" i="206"/>
  <c r="K18" i="210"/>
  <c r="K2" i="210" s="1"/>
  <c r="M18" i="210"/>
  <c r="M2" i="210" s="1"/>
  <c r="W18" i="85" s="1"/>
  <c r="K2" i="208"/>
  <c r="M144" i="213"/>
  <c r="K144" i="213"/>
  <c r="K2" i="213" s="1"/>
  <c r="K12" i="214"/>
  <c r="K2" i="214" s="1"/>
  <c r="M12" i="214"/>
  <c r="M2" i="214" s="1"/>
  <c r="W22" i="85" s="1"/>
  <c r="K2" i="207"/>
  <c r="M2" i="206"/>
  <c r="W14" i="85" s="1"/>
  <c r="M2" i="213"/>
  <c r="W21" i="85" s="1"/>
  <c r="K2" i="212"/>
  <c r="K2" i="216"/>
  <c r="K2" i="209"/>
  <c r="M2" i="208"/>
  <c r="W16" i="85" s="1"/>
  <c r="K2" i="215"/>
  <c r="M2" i="212"/>
  <c r="W20" i="85" s="1"/>
  <c r="N2" i="213" l="1"/>
  <c r="U21" i="85"/>
  <c r="AU21" i="85" s="1"/>
  <c r="P2" i="213"/>
  <c r="N2" i="209"/>
  <c r="P2" i="209"/>
  <c r="U17" i="85"/>
  <c r="AU17" i="85" s="1"/>
  <c r="N2" i="212"/>
  <c r="U20" i="85"/>
  <c r="AU20" i="85" s="1"/>
  <c r="P2" i="212"/>
  <c r="P2" i="207"/>
  <c r="N2" i="207"/>
  <c r="U15" i="85"/>
  <c r="AU15" i="85" s="1"/>
  <c r="N2" i="210"/>
  <c r="P2" i="210"/>
  <c r="U18" i="85"/>
  <c r="AU18" i="85" s="1"/>
  <c r="N2" i="138"/>
  <c r="P2" i="138"/>
  <c r="U13" i="85"/>
  <c r="AU13" i="85" s="1"/>
  <c r="N2" i="214"/>
  <c r="U22" i="85"/>
  <c r="AU22" i="85" s="1"/>
  <c r="P2" i="214"/>
  <c r="P2" i="215"/>
  <c r="N2" i="215"/>
  <c r="U23" i="85"/>
  <c r="AU23" i="85" s="1"/>
  <c r="U14" i="85"/>
  <c r="AU14" i="85" s="1"/>
  <c r="N2" i="206"/>
  <c r="P2" i="206"/>
  <c r="N2" i="216"/>
  <c r="P2" i="216"/>
  <c r="P2" i="208"/>
  <c r="U16" i="85"/>
  <c r="AU16" i="85" s="1"/>
  <c r="N2" i="208"/>
  <c r="P2" i="217"/>
  <c r="N2" i="217"/>
  <c r="R2" i="215" l="1"/>
  <c r="Z23" i="85"/>
  <c r="Q2" i="215"/>
  <c r="E1" i="215"/>
  <c r="Z22" i="85"/>
  <c r="Q2" i="214"/>
  <c r="R2" i="214"/>
  <c r="E1" i="214"/>
  <c r="E1" i="138"/>
  <c r="R2" i="138"/>
  <c r="Q2" i="138"/>
  <c r="Z13" i="85"/>
  <c r="V2" i="210"/>
  <c r="W2" i="210" s="1"/>
  <c r="C2" i="210" s="1"/>
  <c r="X18" i="85"/>
  <c r="AB18" i="85" s="1"/>
  <c r="O2" i="210"/>
  <c r="Y18" i="85" s="1"/>
  <c r="Z20" i="85"/>
  <c r="R2" i="212"/>
  <c r="Q2" i="212"/>
  <c r="E1" i="212"/>
  <c r="R2" i="209"/>
  <c r="Z17" i="85"/>
  <c r="Q2" i="209"/>
  <c r="E1" i="209"/>
  <c r="X21" i="85"/>
  <c r="AB21" i="85" s="1"/>
  <c r="O2" i="213"/>
  <c r="Y21" i="85" s="1"/>
  <c r="V2" i="208"/>
  <c r="W2" i="208" s="1"/>
  <c r="C2" i="208" s="1"/>
  <c r="X16" i="85"/>
  <c r="AB16" i="85" s="1"/>
  <c r="O2" i="208"/>
  <c r="Y16" i="85" s="1"/>
  <c r="R2" i="216"/>
  <c r="E1" i="216"/>
  <c r="Q2" i="216"/>
  <c r="V2" i="215"/>
  <c r="W2" i="215" s="1"/>
  <c r="C2" i="215" s="1"/>
  <c r="X23" i="85"/>
  <c r="AB23" i="85" s="1"/>
  <c r="O2" i="215"/>
  <c r="Y23" i="85" s="1"/>
  <c r="E1" i="210"/>
  <c r="R2" i="210"/>
  <c r="Q2" i="210"/>
  <c r="Z18" i="85"/>
  <c r="E1" i="207"/>
  <c r="Q2" i="207"/>
  <c r="Z15" i="85"/>
  <c r="R2" i="207"/>
  <c r="E1" i="217"/>
  <c r="Q2" i="217"/>
  <c r="R2" i="217"/>
  <c r="O2" i="217"/>
  <c r="V2" i="217"/>
  <c r="W2" i="217" s="1"/>
  <c r="C2" i="217" s="1"/>
  <c r="X14" i="85"/>
  <c r="AB14" i="85" s="1"/>
  <c r="O2" i="206"/>
  <c r="Y14" i="85" s="1"/>
  <c r="V2" i="206"/>
  <c r="W2" i="206" s="1"/>
  <c r="C2" i="206" s="1"/>
  <c r="X22" i="85"/>
  <c r="AB22" i="85" s="1"/>
  <c r="V2" i="214"/>
  <c r="W2" i="214" s="1"/>
  <c r="C2" i="214" s="1"/>
  <c r="O2" i="214"/>
  <c r="Y22" i="85" s="1"/>
  <c r="O2" i="207"/>
  <c r="Y15" i="85" s="1"/>
  <c r="X15" i="85"/>
  <c r="AB15" i="85" s="1"/>
  <c r="V2" i="207"/>
  <c r="W2" i="207" s="1"/>
  <c r="C2" i="207" s="1"/>
  <c r="X20" i="85"/>
  <c r="AB20" i="85" s="1"/>
  <c r="V2" i="212"/>
  <c r="W2" i="212" s="1"/>
  <c r="C2" i="212" s="1"/>
  <c r="O2" i="212"/>
  <c r="Y20" i="85" s="1"/>
  <c r="R2" i="213"/>
  <c r="Z21" i="85"/>
  <c r="E1" i="213"/>
  <c r="Q2" i="213"/>
  <c r="E1" i="208"/>
  <c r="Z16" i="85"/>
  <c r="Q2" i="208"/>
  <c r="R2" i="208"/>
  <c r="O2" i="216"/>
  <c r="V2" i="216"/>
  <c r="W2" i="216" s="1"/>
  <c r="C2" i="216" s="1"/>
  <c r="Z14" i="85"/>
  <c r="R2" i="206"/>
  <c r="Q2" i="206"/>
  <c r="E1" i="206"/>
  <c r="X13" i="85"/>
  <c r="AB13" i="85" s="1"/>
  <c r="O2" i="138"/>
  <c r="Y13" i="85" s="1"/>
  <c r="O2" i="209"/>
  <c r="Y17" i="85" s="1"/>
  <c r="X17" i="85"/>
  <c r="AB17" i="85" s="1"/>
  <c r="V2" i="209"/>
  <c r="W2" i="209" s="1"/>
  <c r="C2" i="209" s="1"/>
  <c r="AF14" i="85" l="1"/>
  <c r="H14" i="85" s="1"/>
  <c r="AL14" i="85"/>
  <c r="N14" i="85" s="1"/>
  <c r="AI14" i="85"/>
  <c r="K14" i="85" s="1"/>
  <c r="AK14" i="85"/>
  <c r="M14" i="85" s="1"/>
  <c r="AM14" i="85"/>
  <c r="O14" i="85" s="1"/>
  <c r="AH14" i="85"/>
  <c r="J14" i="85" s="1"/>
  <c r="AG14" i="85"/>
  <c r="I14" i="85" s="1"/>
  <c r="AJ14" i="85"/>
  <c r="L14" i="85" s="1"/>
  <c r="AN14" i="85"/>
  <c r="P14" i="85" s="1"/>
  <c r="AE14" i="85"/>
  <c r="G14" i="85" s="1"/>
  <c r="S2" i="216"/>
  <c r="T2" i="216" s="1"/>
  <c r="AG16" i="85"/>
  <c r="I16" i="85" s="1"/>
  <c r="AI16" i="85"/>
  <c r="K16" i="85" s="1"/>
  <c r="AN16" i="85"/>
  <c r="P16" i="85" s="1"/>
  <c r="AF16" i="85"/>
  <c r="H16" i="85" s="1"/>
  <c r="AE16" i="85"/>
  <c r="G16" i="85" s="1"/>
  <c r="AM16" i="85"/>
  <c r="O16" i="85" s="1"/>
  <c r="AJ16" i="85"/>
  <c r="L16" i="85" s="1"/>
  <c r="AL16" i="85"/>
  <c r="N16" i="85" s="1"/>
  <c r="AK16" i="85"/>
  <c r="M16" i="85" s="1"/>
  <c r="AH16" i="85"/>
  <c r="J16" i="85" s="1"/>
  <c r="S2" i="209"/>
  <c r="T2" i="209" s="1"/>
  <c r="AA17" i="85"/>
  <c r="S2" i="212"/>
  <c r="T2" i="212" s="1"/>
  <c r="AA20" i="85"/>
  <c r="AE18" i="85"/>
  <c r="G18" i="85" s="1"/>
  <c r="AN18" i="85"/>
  <c r="P18" i="85" s="1"/>
  <c r="AF18" i="85"/>
  <c r="H18" i="85" s="1"/>
  <c r="AH18" i="85"/>
  <c r="J18" i="85" s="1"/>
  <c r="AJ18" i="85"/>
  <c r="L18" i="85" s="1"/>
  <c r="AG18" i="85"/>
  <c r="I18" i="85" s="1"/>
  <c r="AM18" i="85"/>
  <c r="O18" i="85" s="1"/>
  <c r="AK18" i="85"/>
  <c r="M18" i="85" s="1"/>
  <c r="AI18" i="85"/>
  <c r="K18" i="85" s="1"/>
  <c r="AL18" i="85"/>
  <c r="N18" i="85" s="1"/>
  <c r="AA22" i="85"/>
  <c r="S2" i="214"/>
  <c r="T2" i="214" s="1"/>
  <c r="AK17" i="85"/>
  <c r="M17" i="85" s="1"/>
  <c r="AM17" i="85"/>
  <c r="O17" i="85" s="1"/>
  <c r="AN17" i="85"/>
  <c r="P17" i="85" s="1"/>
  <c r="AG17" i="85"/>
  <c r="I17" i="85" s="1"/>
  <c r="AI17" i="85"/>
  <c r="K17" i="85" s="1"/>
  <c r="AL17" i="85"/>
  <c r="N17" i="85" s="1"/>
  <c r="AJ17" i="85"/>
  <c r="L17" i="85" s="1"/>
  <c r="AH17" i="85"/>
  <c r="J17" i="85" s="1"/>
  <c r="AF17" i="85"/>
  <c r="H17" i="85" s="1"/>
  <c r="AE17" i="85"/>
  <c r="G17" i="85" s="1"/>
  <c r="AF20" i="85"/>
  <c r="H20" i="85" s="1"/>
  <c r="AN20" i="85"/>
  <c r="P20" i="85" s="1"/>
  <c r="AH20" i="85"/>
  <c r="J20" i="85" s="1"/>
  <c r="AG20" i="85"/>
  <c r="I20" i="85" s="1"/>
  <c r="AJ20" i="85"/>
  <c r="L20" i="85" s="1"/>
  <c r="AE20" i="85"/>
  <c r="G20" i="85" s="1"/>
  <c r="AL20" i="85"/>
  <c r="N20" i="85" s="1"/>
  <c r="AK20" i="85"/>
  <c r="M20" i="85" s="1"/>
  <c r="AI20" i="85"/>
  <c r="K20" i="85" s="1"/>
  <c r="AM20" i="85"/>
  <c r="O20" i="85" s="1"/>
  <c r="S2" i="138"/>
  <c r="T2" i="138" s="1"/>
  <c r="V2" i="138" s="1"/>
  <c r="W2" i="138" s="1"/>
  <c r="C2" i="138" s="1"/>
  <c r="AA13" i="85"/>
  <c r="AA23" i="85"/>
  <c r="S2" i="215"/>
  <c r="T2" i="215" s="1"/>
  <c r="S2" i="207"/>
  <c r="T2" i="207" s="1"/>
  <c r="AA15" i="85"/>
  <c r="AJ21" i="85"/>
  <c r="L21" i="85" s="1"/>
  <c r="AN21" i="85"/>
  <c r="P21" i="85" s="1"/>
  <c r="AM21" i="85"/>
  <c r="O21" i="85" s="1"/>
  <c r="AH21" i="85"/>
  <c r="J21" i="85" s="1"/>
  <c r="AF21" i="85"/>
  <c r="H21" i="85" s="1"/>
  <c r="AE21" i="85"/>
  <c r="G21" i="85" s="1"/>
  <c r="AL21" i="85"/>
  <c r="N21" i="85" s="1"/>
  <c r="AI21" i="85"/>
  <c r="K21" i="85" s="1"/>
  <c r="AK21" i="85"/>
  <c r="M21" i="85" s="1"/>
  <c r="AG21" i="85"/>
  <c r="I21" i="85" s="1"/>
  <c r="AJ13" i="85"/>
  <c r="L13" i="85" s="1"/>
  <c r="AN13" i="85"/>
  <c r="P13" i="85" s="1"/>
  <c r="AH13" i="85"/>
  <c r="J13" i="85" s="1"/>
  <c r="AF13" i="85"/>
  <c r="H13" i="85" s="1"/>
  <c r="AE13" i="85"/>
  <c r="G13" i="85" s="1"/>
  <c r="AG13" i="85"/>
  <c r="I13" i="85" s="1"/>
  <c r="AL13" i="85"/>
  <c r="N13" i="85" s="1"/>
  <c r="AI13" i="85"/>
  <c r="K13" i="85" s="1"/>
  <c r="AM13" i="85"/>
  <c r="O13" i="85" s="1"/>
  <c r="AK13" i="85"/>
  <c r="M13" i="85" s="1"/>
  <c r="S2" i="206"/>
  <c r="T2" i="206" s="1"/>
  <c r="AA14" i="85"/>
  <c r="S2" i="208"/>
  <c r="T2" i="208" s="1"/>
  <c r="AA16" i="85"/>
  <c r="P19" i="85"/>
  <c r="N19" i="85"/>
  <c r="K19" i="85"/>
  <c r="O19" i="85"/>
  <c r="G19" i="85"/>
  <c r="H19" i="85"/>
  <c r="M19" i="85"/>
  <c r="I19" i="85"/>
  <c r="L19" i="85"/>
  <c r="J19" i="85"/>
  <c r="S2" i="213"/>
  <c r="T2" i="213" s="1"/>
  <c r="V2" i="213" s="1"/>
  <c r="W2" i="213" s="1"/>
  <c r="C2" i="213" s="1"/>
  <c r="AA21" i="85"/>
  <c r="AJ15" i="85"/>
  <c r="L15" i="85" s="1"/>
  <c r="AI15" i="85"/>
  <c r="K15" i="85" s="1"/>
  <c r="AK15" i="85"/>
  <c r="M15" i="85" s="1"/>
  <c r="AN15" i="85"/>
  <c r="P15" i="85" s="1"/>
  <c r="AM15" i="85"/>
  <c r="O15" i="85" s="1"/>
  <c r="AE15" i="85"/>
  <c r="G15" i="85" s="1"/>
  <c r="AH15" i="85"/>
  <c r="J15" i="85" s="1"/>
  <c r="AL15" i="85"/>
  <c r="N15" i="85" s="1"/>
  <c r="AF15" i="85"/>
  <c r="H15" i="85" s="1"/>
  <c r="AG15" i="85"/>
  <c r="I15" i="85" s="1"/>
  <c r="AN22" i="85"/>
  <c r="P22" i="85" s="1"/>
  <c r="AL22" i="85"/>
  <c r="N22" i="85" s="1"/>
  <c r="AE22" i="85"/>
  <c r="G22" i="85" s="1"/>
  <c r="AK22" i="85"/>
  <c r="M22" i="85" s="1"/>
  <c r="AI22" i="85"/>
  <c r="K22" i="85" s="1"/>
  <c r="AH22" i="85"/>
  <c r="J22" i="85" s="1"/>
  <c r="AF22" i="85"/>
  <c r="H22" i="85" s="1"/>
  <c r="AJ22" i="85"/>
  <c r="L22" i="85" s="1"/>
  <c r="AG22" i="85"/>
  <c r="I22" i="85" s="1"/>
  <c r="AM22" i="85"/>
  <c r="O22" i="85" s="1"/>
  <c r="S2" i="217"/>
  <c r="T2" i="217" s="1"/>
  <c r="S2" i="210"/>
  <c r="T2" i="210" s="1"/>
  <c r="AA18" i="85"/>
  <c r="AM23" i="85"/>
  <c r="O23" i="85" s="1"/>
  <c r="AH23" i="85"/>
  <c r="J23" i="85" s="1"/>
  <c r="AK23" i="85"/>
  <c r="M23" i="85" s="1"/>
  <c r="AJ23" i="85"/>
  <c r="L23" i="85" s="1"/>
  <c r="AF23" i="85"/>
  <c r="H23" i="85" s="1"/>
  <c r="AI23" i="85"/>
  <c r="K23" i="85" s="1"/>
  <c r="AN23" i="85"/>
  <c r="P23" i="85" s="1"/>
  <c r="AL23" i="85"/>
  <c r="N23" i="85" s="1"/>
  <c r="AE23" i="85"/>
  <c r="G23" i="85" s="1"/>
  <c r="AG23" i="85"/>
  <c r="I23" i="85" s="1"/>
  <c r="AR21" i="85" l="1"/>
  <c r="AQ21" i="85"/>
  <c r="AS21" i="85"/>
  <c r="AP21" i="85"/>
  <c r="AC21" i="85"/>
  <c r="AD21" i="85" s="1"/>
  <c r="AO21" i="85"/>
  <c r="AR16" i="85"/>
  <c r="AQ16" i="85"/>
  <c r="AS16" i="85"/>
  <c r="AO16" i="85"/>
  <c r="AP16" i="85"/>
  <c r="AC16" i="85"/>
  <c r="AD16" i="85" s="1"/>
  <c r="AC14" i="85"/>
  <c r="AD14" i="85" s="1"/>
  <c r="AQ14" i="85"/>
  <c r="AS14" i="85"/>
  <c r="AP14" i="85"/>
  <c r="AO14" i="85"/>
  <c r="AR14" i="85"/>
  <c r="AO15" i="85"/>
  <c r="AC15" i="85"/>
  <c r="AD15" i="85" s="1"/>
  <c r="AR15" i="85"/>
  <c r="AQ15" i="85"/>
  <c r="AP15" i="85"/>
  <c r="AS15" i="85"/>
  <c r="AQ13" i="85"/>
  <c r="AR13" i="85"/>
  <c r="AO13" i="85"/>
  <c r="AC13" i="85"/>
  <c r="AD13" i="85" s="1"/>
  <c r="AP13" i="85"/>
  <c r="AS13" i="85"/>
  <c r="AR17" i="85"/>
  <c r="AC17" i="85"/>
  <c r="AD17" i="85" s="1"/>
  <c r="AP17" i="85"/>
  <c r="AO17" i="85"/>
  <c r="AS17" i="85"/>
  <c r="AQ17" i="85"/>
  <c r="AP18" i="85"/>
  <c r="AR18" i="85"/>
  <c r="AC18" i="85"/>
  <c r="AD18" i="85" s="1"/>
  <c r="AS18" i="85"/>
  <c r="AQ18" i="85"/>
  <c r="AO18" i="85"/>
  <c r="AO23" i="85"/>
  <c r="AC23" i="85"/>
  <c r="AD23" i="85" s="1"/>
  <c r="AR23" i="85"/>
  <c r="AP23" i="85"/>
  <c r="AQ23" i="85"/>
  <c r="AS23" i="85"/>
  <c r="AR22" i="85"/>
  <c r="AC22" i="85"/>
  <c r="AD22" i="85" s="1"/>
  <c r="AP22" i="85"/>
  <c r="AQ22" i="85"/>
  <c r="AS22" i="85"/>
  <c r="AO22" i="85"/>
  <c r="AR20" i="85"/>
  <c r="AQ20" i="85"/>
  <c r="AC20" i="85"/>
  <c r="AD20" i="85" s="1"/>
  <c r="AP20" i="85"/>
  <c r="AS20" i="85"/>
  <c r="AO20" i="85"/>
  <c r="AT13" i="85" l="1"/>
  <c r="R13" i="85" s="1"/>
  <c r="AT17" i="85"/>
  <c r="R17" i="85" s="1"/>
  <c r="AT20" i="85"/>
  <c r="R20" i="85" s="1"/>
  <c r="AT15" i="85"/>
  <c r="R15" i="85" s="1"/>
  <c r="AT23" i="85"/>
  <c r="R23" i="85" s="1"/>
  <c r="AT22" i="85"/>
  <c r="R22" i="85" s="1"/>
  <c r="AT18" i="85"/>
  <c r="R18" i="85" s="1"/>
  <c r="AT14" i="85"/>
  <c r="R14" i="85" s="1"/>
  <c r="R19" i="85"/>
  <c r="AT16" i="85"/>
  <c r="R16" i="85" s="1"/>
  <c r="AT21" i="85"/>
  <c r="R21" i="85" s="1"/>
  <c r="H91" i="229" l="1"/>
  <c r="H43" i="229"/>
  <c r="H22" i="229"/>
  <c r="H111" i="229"/>
  <c r="H26" i="229"/>
  <c r="H65" i="229"/>
  <c r="H49" i="229"/>
  <c r="H90" i="229"/>
  <c r="H42" i="229"/>
  <c r="H15" i="229"/>
  <c r="H13" i="229"/>
  <c r="H47" i="229"/>
  <c r="H93" i="229"/>
  <c r="H45" i="229"/>
  <c r="H24" i="229"/>
  <c r="H107" i="229"/>
  <c r="H64" i="229"/>
  <c r="H68" i="229"/>
  <c r="H51" i="229"/>
  <c r="H10" i="229"/>
  <c r="H67" i="229"/>
  <c r="H46" i="229"/>
  <c r="H50" i="229"/>
  <c r="H106" i="229"/>
  <c r="H89" i="229"/>
  <c r="H41" i="229"/>
  <c r="H25" i="229"/>
  <c r="H110" i="229"/>
  <c r="H66" i="229"/>
  <c r="H14" i="229"/>
  <c r="H109" i="229"/>
  <c r="H23" i="229"/>
  <c r="H69" i="229"/>
  <c r="H48" i="229"/>
  <c r="H88" i="229"/>
  <c r="H40" i="229"/>
  <c r="H108" i="229"/>
  <c r="H92" i="229"/>
  <c r="H44" i="229"/>
  <c r="H27" i="229"/>
  <c r="H11" i="229"/>
  <c r="H12" i="229"/>
  <c r="T24" i="85" l="1"/>
  <c r="E24" i="85" s="1"/>
  <c r="V24" i="85" l="1"/>
  <c r="U24" i="85" l="1"/>
  <c r="AU24" i="85" s="1"/>
  <c r="Z24" i="85" l="1"/>
  <c r="Y24" i="85"/>
  <c r="X24" i="85"/>
  <c r="AB24" i="85" s="1"/>
  <c r="AN24" i="85" l="1"/>
  <c r="P24" i="85" s="1"/>
  <c r="AL24" i="85"/>
  <c r="N24" i="85" s="1"/>
  <c r="AI24" i="85"/>
  <c r="K24" i="85" s="1"/>
  <c r="AJ24" i="85"/>
  <c r="L24" i="85" s="1"/>
  <c r="AM24" i="85"/>
  <c r="O24" i="85" s="1"/>
  <c r="AG24" i="85"/>
  <c r="I24" i="85" s="1"/>
  <c r="AK24" i="85"/>
  <c r="M24" i="85" s="1"/>
  <c r="AE24" i="85"/>
  <c r="G24" i="85" s="1"/>
  <c r="AF24" i="85"/>
  <c r="H24" i="85" s="1"/>
  <c r="AH24" i="85"/>
  <c r="J24" i="85" s="1"/>
  <c r="AA24" i="85"/>
  <c r="AO24" i="85" l="1"/>
  <c r="AC24" i="85"/>
  <c r="AD24" i="85" s="1"/>
  <c r="AS24" i="85"/>
  <c r="AR24" i="85"/>
  <c r="AP24" i="85"/>
  <c r="AQ24" i="85"/>
  <c r="AT24" i="85" l="1"/>
  <c r="R24" i="85" s="1"/>
</calcChain>
</file>

<file path=xl/sharedStrings.xml><?xml version="1.0" encoding="utf-8"?>
<sst xmlns="http://schemas.openxmlformats.org/spreadsheetml/2006/main" count="7068" uniqueCount="257">
  <si>
    <t>A</t>
  </si>
  <si>
    <t>B</t>
  </si>
  <si>
    <t>C</t>
  </si>
  <si>
    <t>D</t>
  </si>
  <si>
    <t>◄</t>
  </si>
  <si>
    <t>CONTROL</t>
  </si>
  <si>
    <t>FECHA LÍMITE</t>
  </si>
  <si>
    <t>FECHA DE HOY</t>
  </si>
  <si>
    <t>preguntas</t>
  </si>
  <si>
    <t>aciertos</t>
  </si>
  <si>
    <t>Fallos</t>
  </si>
  <si>
    <t>Contestadas</t>
  </si>
  <si>
    <t>Puntuación</t>
  </si>
  <si>
    <t>Nota Puntual</t>
  </si>
  <si>
    <t>Testo simple</t>
  </si>
  <si>
    <t>Texto completo</t>
  </si>
  <si>
    <t>Control caducidad</t>
  </si>
  <si>
    <t>Control Respuestas</t>
  </si>
  <si>
    <t>% evolución</t>
  </si>
  <si>
    <t>Preguntas</t>
  </si>
  <si>
    <t>evolución 2</t>
  </si>
  <si>
    <t>Control</t>
  </si>
  <si>
    <t>fecha</t>
  </si>
  <si>
    <t>Resultado</t>
  </si>
  <si>
    <t>DATOS HOJAS</t>
  </si>
  <si>
    <t>CALCULOS</t>
  </si>
  <si>
    <t>Nota Final</t>
  </si>
  <si>
    <t>Texto Notas</t>
  </si>
  <si>
    <t>Evolución</t>
  </si>
  <si>
    <t>Copiar  y arrastrar</t>
  </si>
  <si>
    <t>Adaptar la primera celda</t>
  </si>
  <si>
    <t>NOTAS</t>
  </si>
  <si>
    <t>ACIERTOS</t>
  </si>
  <si>
    <t>ERROR</t>
  </si>
  <si>
    <t>RESPUESTAS</t>
  </si>
  <si>
    <t>Control Respuesta</t>
  </si>
  <si>
    <t>OPCIONES</t>
  </si>
  <si>
    <t>CONTROL SOLUCION</t>
  </si>
  <si>
    <t>Ptos negativos</t>
  </si>
  <si>
    <t>Ptos Negativos</t>
  </si>
  <si>
    <t>Hay que mejorar</t>
  </si>
  <si>
    <t>Mejorable</t>
  </si>
  <si>
    <t>Notable, está dominado</t>
  </si>
  <si>
    <t>Excelente</t>
  </si>
  <si>
    <t xml:space="preserve">a) </t>
  </si>
  <si>
    <t xml:space="preserve">b) </t>
  </si>
  <si>
    <t xml:space="preserve">c) </t>
  </si>
  <si>
    <t>d)</t>
  </si>
  <si>
    <t>TEXTO</t>
  </si>
  <si>
    <t>Mal, repasar temario</t>
  </si>
  <si>
    <t>TEST</t>
  </si>
  <si>
    <t>Nº Tema</t>
  </si>
  <si>
    <t>Nº Preg.</t>
  </si>
  <si>
    <t>Preg.</t>
  </si>
  <si>
    <t>Rpta</t>
  </si>
  <si>
    <t>CAMBIOS</t>
  </si>
  <si>
    <t>Pregunta final -EXA</t>
  </si>
  <si>
    <t>Pregunta final -AUTO</t>
  </si>
  <si>
    <t>TEMA final - EXA</t>
  </si>
  <si>
    <t>A U T O T E S T</t>
  </si>
  <si>
    <t>a)</t>
  </si>
  <si>
    <t>b)</t>
  </si>
  <si>
    <t>c)</t>
  </si>
  <si>
    <t>Shall</t>
  </si>
  <si>
    <t>TEST FOR OPPOSITIONS</t>
  </si>
  <si>
    <t>TESTS</t>
  </si>
  <si>
    <t>Descripción</t>
  </si>
  <si>
    <t>For</t>
  </si>
  <si>
    <t>Do</t>
  </si>
  <si>
    <t>Will</t>
  </si>
  <si>
    <t>Could</t>
  </si>
  <si>
    <t>Tell</t>
  </si>
  <si>
    <t>On</t>
  </si>
  <si>
    <t>In</t>
  </si>
  <si>
    <t>By</t>
  </si>
  <si>
    <t>Into</t>
  </si>
  <si>
    <t>Were able</t>
  </si>
  <si>
    <t>Telling</t>
  </si>
  <si>
    <t>May</t>
  </si>
  <si>
    <t>https://lictorformacionmilitarguardiacivil.blogspot.com/</t>
  </si>
  <si>
    <t>Left</t>
  </si>
  <si>
    <t>Good</t>
  </si>
  <si>
    <t>Would buy</t>
  </si>
  <si>
    <t>To leave</t>
  </si>
  <si>
    <t>Leave</t>
  </si>
  <si>
    <t>Leaving</t>
  </si>
  <si>
    <t>Would you mind…… up. I’m deaf, you see.</t>
  </si>
  <si>
    <t>To talk</t>
  </si>
  <si>
    <t>To say</t>
  </si>
  <si>
    <t>Speaking</t>
  </si>
  <si>
    <t>Shouting</t>
  </si>
  <si>
    <t>I’ll never  finish…… this new dictionary.</t>
  </si>
  <si>
    <t>Compile</t>
  </si>
  <si>
    <t>To compile</t>
  </si>
  <si>
    <t>Of compiling</t>
  </si>
  <si>
    <t>Compiling</t>
  </si>
  <si>
    <t>I’ m going to the shops. We’ve run…. everthing.</t>
  </si>
  <si>
    <t>Down</t>
  </si>
  <si>
    <t>Away with</t>
  </si>
  <si>
    <t>Out of</t>
  </si>
  <si>
    <t>Across</t>
  </si>
  <si>
    <t>We …. to the cinema in time for the start of the film.</t>
  </si>
  <si>
    <t>Reached</t>
  </si>
  <si>
    <t>Arrived</t>
  </si>
  <si>
    <t>Got</t>
  </si>
  <si>
    <t>…. I use your phone? We’ve had an accident</t>
  </si>
  <si>
    <t>I’ll probably …. college at the end of this term</t>
  </si>
  <si>
    <t>Finish</t>
  </si>
  <si>
    <t>I’ll leave</t>
  </si>
  <si>
    <t>Go away from</t>
  </si>
  <si>
    <t>The museum keeper made ….their  bags in the cloakroom.</t>
  </si>
  <si>
    <t>They put</t>
  </si>
  <si>
    <t>Thier putting</t>
  </si>
  <si>
    <t>Them put</t>
  </si>
  <si>
    <t>Them to put</t>
  </si>
  <si>
    <t>We’re going on holiday. Grannie is going to …. the baby.</t>
  </si>
  <si>
    <t>Look after</t>
  </si>
  <si>
    <t>Care</t>
  </si>
  <si>
    <t>Look for</t>
  </si>
  <si>
    <t>Look out</t>
  </si>
  <si>
    <t>The more one drinks, …..one gets.</t>
  </si>
  <si>
    <t>The fatter</t>
  </si>
  <si>
    <t>Fatter</t>
  </si>
  <si>
    <t>Fattest</t>
  </si>
  <si>
    <t>Faster</t>
  </si>
  <si>
    <t>We can’t …..our mind about where to live after getting married.</t>
  </si>
  <si>
    <t>Decide</t>
  </si>
  <si>
    <t>Make up</t>
  </si>
  <si>
    <t>Do up</t>
  </si>
  <si>
    <t>Determine</t>
  </si>
  <si>
    <t>Everybody ….to get out of the building that was on fire.</t>
  </si>
  <si>
    <t>Succeeded</t>
  </si>
  <si>
    <t>Managed</t>
  </si>
  <si>
    <t>His wife kept….him to drive more slowly.</t>
  </si>
  <si>
    <t>To tell</t>
  </si>
  <si>
    <t>Told</t>
  </si>
  <si>
    <t>I can’t help….every time I see little Johnny.</t>
  </si>
  <si>
    <t>Laugh</t>
  </si>
  <si>
    <t>Laughing</t>
  </si>
  <si>
    <t>To laugh</t>
  </si>
  <si>
    <t>To smile</t>
  </si>
  <si>
    <t>She’s tired. She’s parctically been run….her feet.</t>
  </si>
  <si>
    <t>Off</t>
  </si>
  <si>
    <t>Out</t>
  </si>
  <si>
    <t>I’ve broken your watch. It ….I needed a new one.</t>
  </si>
  <si>
    <t>No matter</t>
  </si>
  <si>
    <t>Doesn’t matter</t>
  </si>
  <si>
    <t>Never minds</t>
  </si>
  <si>
    <t>Doesn’t mind</t>
  </si>
  <si>
    <t>I’m not looking forward….in that horrible place.</t>
  </si>
  <si>
    <t>To work</t>
  </si>
  <si>
    <t>To working</t>
  </si>
  <si>
    <t>Of working</t>
  </si>
  <si>
    <t>At working</t>
  </si>
  <si>
    <t>You shouldn’t ….at the poor boy.</t>
  </si>
  <si>
    <t>Have shouted</t>
  </si>
  <si>
    <t>Shouted</t>
  </si>
  <si>
    <t>To shout</t>
  </si>
  <si>
    <t>The children son got used…..in de U.S.A.</t>
  </si>
  <si>
    <t>To living</t>
  </si>
  <si>
    <t>Live</t>
  </si>
  <si>
    <t>Living</t>
  </si>
  <si>
    <t>At living</t>
  </si>
  <si>
    <t>I still remember people….at my foreign accent.</t>
  </si>
  <si>
    <t>To laughing</t>
  </si>
  <si>
    <t>The boss has made my father ….the company.</t>
  </si>
  <si>
    <t>Used to living</t>
  </si>
  <si>
    <t>Got use to live</t>
  </si>
  <si>
    <t>Got used to living</t>
  </si>
  <si>
    <t>Used to live</t>
  </si>
  <si>
    <t>Give out</t>
  </si>
  <si>
    <t>Give on</t>
  </si>
  <si>
    <t>Give in</t>
  </si>
  <si>
    <t>Give up</t>
  </si>
  <si>
    <t>Warning</t>
  </si>
  <si>
    <t>Sign</t>
  </si>
  <si>
    <t>Shot</t>
  </si>
  <si>
    <t>Show</t>
  </si>
  <si>
    <t>Point</t>
  </si>
  <si>
    <t>Worth</t>
  </si>
  <si>
    <t>Expensive</t>
  </si>
  <si>
    <t>If we hear</t>
  </si>
  <si>
    <t>If we heard</t>
  </si>
  <si>
    <t>Had we heard</t>
  </si>
  <si>
    <t>Did we hear</t>
  </si>
  <si>
    <t>Although</t>
  </si>
  <si>
    <t>However</t>
  </si>
  <si>
    <t>Despite</t>
  </si>
  <si>
    <t>Even</t>
  </si>
  <si>
    <t>Back and forth</t>
  </si>
  <si>
    <t>High and low</t>
  </si>
  <si>
    <t>Up and down</t>
  </si>
  <si>
    <t>To and fro</t>
  </si>
  <si>
    <t>To ask</t>
  </si>
  <si>
    <t>Asking</t>
  </si>
  <si>
    <t>In asking</t>
  </si>
  <si>
    <t>Ask</t>
  </si>
  <si>
    <t>Coats</t>
  </si>
  <si>
    <t>Spots</t>
  </si>
  <si>
    <t>Patches</t>
  </si>
  <si>
    <t>Plates</t>
  </si>
  <si>
    <t>To develop it</t>
  </si>
  <si>
    <t>To have it developed</t>
  </si>
  <si>
    <t>For developing it</t>
  </si>
  <si>
    <t>For to develop it</t>
  </si>
  <si>
    <t>Taken up</t>
  </si>
  <si>
    <t>Taken to</t>
  </si>
  <si>
    <t>Gone to</t>
  </si>
  <si>
    <t>Gone for</t>
  </si>
  <si>
    <t>It’s expected to</t>
  </si>
  <si>
    <t>Is expected will</t>
  </si>
  <si>
    <t>Is expected to</t>
  </si>
  <si>
    <t>Are expected to</t>
  </si>
  <si>
    <t>Hurry up</t>
  </si>
  <si>
    <t>You hurry</t>
  </si>
  <si>
    <t>You’ll hurry</t>
  </si>
  <si>
    <t>Hurry you</t>
  </si>
  <si>
    <t>Had bought</t>
  </si>
  <si>
    <t>Would had bought</t>
  </si>
  <si>
    <t>Would have bought</t>
  </si>
  <si>
    <t>Step</t>
  </si>
  <si>
    <t>Stepped</t>
  </si>
  <si>
    <t>Would step</t>
  </si>
  <si>
    <t>Steps</t>
  </si>
  <si>
    <t>Already have started</t>
  </si>
  <si>
    <t>Already started</t>
  </si>
  <si>
    <t>Be starting</t>
  </si>
  <si>
    <t>Have been starting</t>
  </si>
  <si>
    <t>Whomever</t>
  </si>
  <si>
    <t>Whoever</t>
  </si>
  <si>
    <t>Whichever</t>
  </si>
  <si>
    <t>Are reported to</t>
  </si>
  <si>
    <t>Are reported they</t>
  </si>
  <si>
    <t>It’s reported to</t>
  </si>
  <si>
    <t>Are reported that</t>
  </si>
  <si>
    <t>NIVEL 3</t>
  </si>
  <si>
    <t>Drive carfully because there are….of ice on the road. (Ref: 112)</t>
  </si>
  <si>
    <t>We’ve been searching…..for the missing child. (Ref: 84)</t>
  </si>
  <si>
    <t>I’ll take this film to the chemist’s…… (Ref: 130)</t>
  </si>
  <si>
    <t>You must try to….smoking and drinking. (Ref: 41)</t>
  </si>
  <si>
    <t>That man is no…… You should leave him (Ref: 75)</t>
  </si>
  <si>
    <t>We ran……petrol and had to walk nearly two miles. (Ref: 27)</t>
  </si>
  <si>
    <t>After the traffic lights take the firts turning …..the right. (Ref: 69)</t>
  </si>
  <si>
    <t>The shooting of the picture…..start next month. (Ref: 161)</t>
  </si>
  <si>
    <t>They ……have been killed in the plane crash. (Ref: 219)</t>
  </si>
  <si>
    <t>Since becoming a widower he’s…..the bottle (Ref: 145)</t>
  </si>
  <si>
    <t>“I’told him to hurry up”. “………, I said to him.” (Ref: 164)</t>
  </si>
  <si>
    <t>She would fall if she…….on that banana skin. (Ref: 172)</t>
  </si>
  <si>
    <t>There was a …..and all the runners were off. (Ref: 47)</t>
  </si>
  <si>
    <t>The film will…..by the time we  get there (Ref: 188)</t>
  </si>
  <si>
    <t>When I moved to Paris I soon……..in the French capital (Ref: 39)</t>
  </si>
  <si>
    <t>……..painted this picture was a genius. (Ref: 193)</t>
  </si>
  <si>
    <t>…..his leaving late, he arrived in time. (Ref: 82)</t>
  </si>
  <si>
    <t>…….about the accident, we wouldn’t have come. (Ref: 80)</t>
  </si>
  <si>
    <t>It’s no use…..him. He won’t tell you anything. (Ref: 92)</t>
  </si>
  <si>
    <t>I ……..the car if I had had the money (Ref: 169)</t>
  </si>
  <si>
    <t>CURSO FINALIZADO CONTACTA PARA 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</si>
</sst>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2"/>
      <name val="Bodoni MT"/>
      <family val="1"/>
    </font>
    <font>
      <sz val="14"/>
      <name val="Arial Black"/>
      <family val="2"/>
    </font>
    <font>
      <sz val="14"/>
      <color theme="9" tint="-0.499984740745262"/>
      <name val="Arial Black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10"/>
      <color theme="6" tint="-0.499984740745262"/>
      <name val="Arial"/>
      <family val="2"/>
    </font>
    <font>
      <sz val="10"/>
      <color rgb="FFFF0000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b/>
      <i/>
      <sz val="10"/>
      <color indexed="12"/>
      <name val="Arial"/>
      <family val="2"/>
    </font>
    <font>
      <b/>
      <sz val="16"/>
      <color theme="3"/>
      <name val="Arial"/>
      <family val="2"/>
    </font>
    <font>
      <sz val="14"/>
      <color theme="3" tint="0.79998168889431442"/>
      <name val="Arial Black"/>
      <family val="2"/>
    </font>
    <font>
      <b/>
      <sz val="14"/>
      <color theme="3" tint="0.79998168889431442"/>
      <name val="Arial Black"/>
      <family val="2"/>
    </font>
    <font>
      <sz val="10"/>
      <color indexed="12"/>
      <name val="Bahnschrift SemiLight"/>
      <family val="2"/>
    </font>
    <font>
      <b/>
      <i/>
      <sz val="12"/>
      <color indexed="12"/>
      <name val="Bahnschrift SemiLight"/>
      <family val="2"/>
    </font>
    <font>
      <b/>
      <sz val="22"/>
      <name val="Bahnschrift SemiLight"/>
      <family val="2"/>
    </font>
    <font>
      <sz val="10"/>
      <color indexed="22"/>
      <name val="Bahnschrift SemiLight"/>
      <family val="2"/>
    </font>
    <font>
      <sz val="10"/>
      <color indexed="55"/>
      <name val="Bahnschrift SemiLight"/>
      <family val="2"/>
    </font>
    <font>
      <sz val="10"/>
      <name val="Bahnschrift SemiLight"/>
      <family val="2"/>
    </font>
    <font>
      <b/>
      <i/>
      <sz val="12"/>
      <name val="Bahnschrift SemiLight"/>
      <family val="2"/>
    </font>
    <font>
      <sz val="12"/>
      <name val="Bahnschrift SemiLight"/>
      <family val="2"/>
    </font>
    <font>
      <b/>
      <sz val="10"/>
      <color indexed="63"/>
      <name val="Bahnschrift SemiLight"/>
      <family val="2"/>
    </font>
    <font>
      <b/>
      <sz val="10"/>
      <name val="Bahnschrift SemiLight"/>
      <family val="2"/>
    </font>
    <font>
      <b/>
      <sz val="12"/>
      <name val="Bahnschrift SemiLight"/>
      <family val="2"/>
    </font>
    <font>
      <b/>
      <sz val="10"/>
      <color indexed="22"/>
      <name val="Bahnschrift SemiLight"/>
      <family val="2"/>
    </font>
    <font>
      <sz val="10"/>
      <color theme="4" tint="0.79998168889431442"/>
      <name val="Arial"/>
      <family val="2"/>
    </font>
    <font>
      <sz val="12"/>
      <color theme="4" tint="0.79998168889431442"/>
      <name val="Arial"/>
      <family val="2"/>
    </font>
    <font>
      <sz val="11"/>
      <name val="Calibri"/>
      <family val="2"/>
    </font>
    <font>
      <b/>
      <sz val="10"/>
      <color theme="4" tint="0.59999389629810485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</cellStyleXfs>
  <cellXfs count="132">
    <xf numFmtId="0" fontId="0" fillId="0" borderId="0" xfId="0"/>
    <xf numFmtId="0" fontId="3" fillId="0" borderId="0" xfId="2" applyFont="1" applyFill="1" applyProtection="1"/>
    <xf numFmtId="0" fontId="3" fillId="5" borderId="2" xfId="2" applyFont="1" applyFill="1" applyBorder="1" applyAlignment="1" applyProtection="1">
      <alignment horizontal="center" shrinkToFit="1"/>
    </xf>
    <xf numFmtId="14" fontId="3" fillId="0" borderId="0" xfId="0" applyNumberFormat="1" applyFont="1" applyFill="1" applyAlignment="1" applyProtection="1">
      <alignment horizontal="center" shrinkToFit="1"/>
    </xf>
    <xf numFmtId="0" fontId="3" fillId="0" borderId="0" xfId="2" applyFont="1" applyFill="1" applyAlignment="1" applyProtection="1">
      <alignment horizontal="center"/>
    </xf>
    <xf numFmtId="0" fontId="3" fillId="6" borderId="0" xfId="2" applyFont="1" applyFill="1" applyAlignment="1" applyProtection="1">
      <alignment horizontal="center"/>
    </xf>
    <xf numFmtId="0" fontId="3" fillId="0" borderId="2" xfId="2" applyFont="1" applyFill="1" applyBorder="1" applyAlignment="1" applyProtection="1">
      <alignment horizontal="center"/>
    </xf>
    <xf numFmtId="0" fontId="10" fillId="7" borderId="0" xfId="2" applyFont="1" applyFill="1" applyAlignment="1" applyProtection="1">
      <alignment horizontal="center"/>
    </xf>
    <xf numFmtId="0" fontId="3" fillId="2" borderId="21" xfId="2" applyFont="1" applyFill="1" applyBorder="1" applyAlignment="1" applyProtection="1">
      <alignment horizontal="center"/>
    </xf>
    <xf numFmtId="0" fontId="3" fillId="8" borderId="0" xfId="2" applyFont="1" applyFill="1" applyBorder="1" applyAlignment="1" applyProtection="1">
      <alignment horizontal="center" shrinkToFit="1"/>
    </xf>
    <xf numFmtId="0" fontId="10" fillId="8" borderId="0" xfId="2" applyFont="1" applyFill="1" applyBorder="1" applyAlignment="1" applyProtection="1">
      <alignment horizontal="center" shrinkToFit="1"/>
    </xf>
    <xf numFmtId="0" fontId="3" fillId="9" borderId="2" xfId="2" applyFill="1" applyBorder="1" applyAlignment="1">
      <alignment shrinkToFit="1"/>
    </xf>
    <xf numFmtId="0" fontId="3" fillId="0" borderId="2" xfId="2" applyBorder="1" applyAlignment="1">
      <alignment shrinkToFit="1"/>
    </xf>
    <xf numFmtId="0" fontId="3" fillId="9" borderId="0" xfId="2" applyFont="1" applyFill="1" applyBorder="1" applyAlignment="1" applyProtection="1">
      <alignment horizontal="center" shrinkToFit="1"/>
    </xf>
    <xf numFmtId="0" fontId="17" fillId="0" borderId="0" xfId="2" applyFont="1" applyFill="1" applyBorder="1" applyAlignment="1" applyProtection="1">
      <alignment horizontal="center" shrinkToFit="1"/>
    </xf>
    <xf numFmtId="0" fontId="2" fillId="9" borderId="0" xfId="2" applyFont="1" applyFill="1" applyBorder="1" applyAlignment="1" applyProtection="1">
      <alignment horizontal="center" shrinkToFit="1"/>
    </xf>
    <xf numFmtId="0" fontId="18" fillId="11" borderId="0" xfId="2" applyFont="1" applyFill="1" applyAlignment="1" applyProtection="1">
      <alignment horizontal="center"/>
    </xf>
    <xf numFmtId="0" fontId="11" fillId="11" borderId="0" xfId="2" applyFont="1" applyFill="1" applyAlignment="1" applyProtection="1">
      <alignment horizontal="center"/>
    </xf>
    <xf numFmtId="0" fontId="11" fillId="11" borderId="0" xfId="2" applyFont="1" applyFill="1" applyAlignment="1" applyProtection="1">
      <alignment horizontal="left"/>
    </xf>
    <xf numFmtId="0" fontId="3" fillId="12" borderId="2" xfId="2" applyFill="1" applyBorder="1" applyAlignment="1">
      <alignment shrinkToFit="1"/>
    </xf>
    <xf numFmtId="0" fontId="3" fillId="0" borderId="2" xfId="2" applyFill="1" applyBorder="1" applyAlignment="1">
      <alignment shrinkToFit="1"/>
    </xf>
    <xf numFmtId="1" fontId="3" fillId="9" borderId="2" xfId="2" applyNumberFormat="1" applyFill="1" applyBorder="1" applyAlignment="1">
      <alignment horizontal="center" shrinkToFit="1"/>
    </xf>
    <xf numFmtId="0" fontId="3" fillId="9" borderId="2" xfId="2" applyFill="1" applyBorder="1" applyAlignment="1">
      <alignment horizontal="center" shrinkToFit="1"/>
    </xf>
    <xf numFmtId="0" fontId="3" fillId="10" borderId="2" xfId="2" applyFill="1" applyBorder="1" applyAlignment="1">
      <alignment shrinkToFit="1"/>
    </xf>
    <xf numFmtId="0" fontId="3" fillId="0" borderId="0" xfId="2" applyAlignment="1">
      <alignment shrinkToFit="1"/>
    </xf>
    <xf numFmtId="1" fontId="3" fillId="0" borderId="2" xfId="2" applyNumberFormat="1" applyBorder="1" applyAlignment="1">
      <alignment horizontal="center" shrinkToFit="1"/>
    </xf>
    <xf numFmtId="0" fontId="3" fillId="0" borderId="2" xfId="2" applyBorder="1" applyAlignment="1">
      <alignment horizontal="center" shrinkToFit="1"/>
    </xf>
    <xf numFmtId="0" fontId="16" fillId="0" borderId="2" xfId="2" applyFont="1" applyBorder="1" applyAlignment="1">
      <alignment shrinkToFit="1"/>
    </xf>
    <xf numFmtId="0" fontId="3" fillId="9" borderId="2" xfId="2" applyFill="1" applyBorder="1" applyAlignment="1">
      <alignment horizontal="left" shrinkToFit="1"/>
    </xf>
    <xf numFmtId="0" fontId="3" fillId="0" borderId="2" xfId="2" applyBorder="1" applyAlignment="1">
      <alignment horizontal="left" shrinkToFit="1"/>
    </xf>
    <xf numFmtId="0" fontId="16" fillId="0" borderId="2" xfId="2" applyFont="1" applyBorder="1" applyAlignment="1">
      <alignment horizontal="left" shrinkToFit="1"/>
    </xf>
    <xf numFmtId="0" fontId="2" fillId="0" borderId="0" xfId="2" applyFont="1" applyFill="1" applyBorder="1" applyAlignment="1" applyProtection="1">
      <alignment horizontal="center" shrinkToFit="1"/>
      <protection locked="0"/>
    </xf>
    <xf numFmtId="0" fontId="2" fillId="0" borderId="0" xfId="2" applyFont="1" applyFill="1" applyBorder="1" applyAlignment="1" applyProtection="1">
      <alignment horizontal="center" shrinkToFit="1"/>
    </xf>
    <xf numFmtId="0" fontId="3" fillId="0" borderId="0" xfId="2" applyFont="1" applyFill="1" applyBorder="1" applyAlignment="1" applyProtection="1">
      <alignment horizontal="center" shrinkToFit="1"/>
      <protection locked="0"/>
    </xf>
    <xf numFmtId="0" fontId="3" fillId="13" borderId="0" xfId="2" applyFont="1" applyFill="1" applyAlignment="1" applyProtection="1">
      <alignment horizontal="center"/>
    </xf>
    <xf numFmtId="0" fontId="3" fillId="8" borderId="0" xfId="2" applyFont="1" applyFill="1" applyBorder="1" applyAlignment="1" applyProtection="1">
      <alignment horizontal="center" shrinkToFit="1"/>
      <protection locked="0"/>
    </xf>
    <xf numFmtId="0" fontId="3" fillId="14" borderId="2" xfId="2" applyFill="1" applyBorder="1" applyAlignment="1">
      <alignment shrinkToFit="1"/>
    </xf>
    <xf numFmtId="1" fontId="3" fillId="14" borderId="2" xfId="2" applyNumberFormat="1" applyFill="1" applyBorder="1" applyAlignment="1">
      <alignment horizontal="center" shrinkToFit="1"/>
    </xf>
    <xf numFmtId="0" fontId="3" fillId="14" borderId="2" xfId="2" applyFill="1" applyBorder="1" applyAlignment="1">
      <alignment horizontal="center" shrinkToFit="1"/>
    </xf>
    <xf numFmtId="0" fontId="3" fillId="15" borderId="0" xfId="0" applyFont="1" applyFill="1" applyProtection="1"/>
    <xf numFmtId="0" fontId="7" fillId="15" borderId="0" xfId="0" applyFont="1" applyFill="1" applyProtection="1"/>
    <xf numFmtId="0" fontId="5" fillId="15" borderId="0" xfId="0" applyFont="1" applyFill="1" applyProtection="1"/>
    <xf numFmtId="0" fontId="5" fillId="15" borderId="0" xfId="0" applyFont="1" applyFill="1" applyAlignment="1" applyProtection="1">
      <alignment horizontal="center"/>
    </xf>
    <xf numFmtId="0" fontId="3" fillId="15" borderId="4" xfId="0" applyFont="1" applyFill="1" applyBorder="1" applyProtection="1"/>
    <xf numFmtId="0" fontId="3" fillId="15" borderId="5" xfId="0" applyFont="1" applyFill="1" applyBorder="1" applyProtection="1"/>
    <xf numFmtId="0" fontId="3" fillId="15" borderId="6" xfId="0" applyFont="1" applyFill="1" applyBorder="1" applyProtection="1"/>
    <xf numFmtId="0" fontId="3" fillId="15" borderId="7" xfId="0" applyFont="1" applyFill="1" applyBorder="1" applyProtection="1"/>
    <xf numFmtId="0" fontId="3" fillId="15" borderId="0" xfId="0" applyFont="1" applyFill="1" applyBorder="1" applyProtection="1"/>
    <xf numFmtId="0" fontId="3" fillId="15" borderId="8" xfId="0" applyFont="1" applyFill="1" applyBorder="1" applyProtection="1"/>
    <xf numFmtId="0" fontId="3" fillId="15" borderId="0" xfId="0" applyFont="1" applyFill="1" applyBorder="1" applyAlignment="1" applyProtection="1">
      <alignment horizontal="center"/>
    </xf>
    <xf numFmtId="0" fontId="3" fillId="15" borderId="9" xfId="0" applyFont="1" applyFill="1" applyBorder="1" applyAlignment="1" applyProtection="1">
      <alignment horizontal="center"/>
    </xf>
    <xf numFmtId="0" fontId="3" fillId="15" borderId="9" xfId="0" applyFont="1" applyFill="1" applyBorder="1" applyProtection="1"/>
    <xf numFmtId="0" fontId="3" fillId="15" borderId="10" xfId="0" applyFont="1" applyFill="1" applyBorder="1" applyAlignment="1" applyProtection="1">
      <alignment horizontal="center"/>
    </xf>
    <xf numFmtId="0" fontId="3" fillId="15" borderId="11" xfId="0" applyFont="1" applyFill="1" applyBorder="1" applyProtection="1"/>
    <xf numFmtId="0" fontId="3" fillId="15" borderId="12" xfId="0" applyFont="1" applyFill="1" applyBorder="1" applyProtection="1"/>
    <xf numFmtId="0" fontId="3" fillId="15" borderId="13" xfId="0" applyFont="1" applyFill="1" applyBorder="1" applyProtection="1"/>
    <xf numFmtId="0" fontId="3" fillId="15" borderId="12" xfId="0" applyFont="1" applyFill="1" applyBorder="1" applyAlignment="1" applyProtection="1">
      <alignment horizontal="center"/>
    </xf>
    <xf numFmtId="0" fontId="3" fillId="15" borderId="14" xfId="0" applyFont="1" applyFill="1" applyBorder="1" applyAlignment="1" applyProtection="1">
      <alignment horizontal="center"/>
    </xf>
    <xf numFmtId="0" fontId="3" fillId="15" borderId="14" xfId="0" applyFont="1" applyFill="1" applyBorder="1" applyProtection="1"/>
    <xf numFmtId="0" fontId="3" fillId="15" borderId="15" xfId="0" applyFont="1" applyFill="1" applyBorder="1" applyAlignment="1" applyProtection="1">
      <alignment horizontal="center"/>
    </xf>
    <xf numFmtId="0" fontId="9" fillId="15" borderId="0" xfId="0" applyFont="1" applyFill="1" applyProtection="1"/>
    <xf numFmtId="0" fontId="8" fillId="15" borderId="16" xfId="0" applyFont="1" applyFill="1" applyBorder="1" applyAlignment="1" applyProtection="1">
      <alignment horizontal="center" shrinkToFit="1"/>
    </xf>
    <xf numFmtId="0" fontId="9" fillId="15" borderId="16" xfId="0" applyFont="1" applyFill="1" applyBorder="1" applyAlignment="1" applyProtection="1">
      <alignment horizontal="center" shrinkToFit="1"/>
    </xf>
    <xf numFmtId="0" fontId="12" fillId="15" borderId="0" xfId="0" applyFont="1" applyFill="1" applyProtection="1"/>
    <xf numFmtId="11" fontId="6" fillId="15" borderId="0" xfId="1" applyNumberFormat="1" applyFont="1" applyFill="1" applyBorder="1" applyAlignment="1" applyProtection="1">
      <alignment shrinkToFit="1"/>
    </xf>
    <xf numFmtId="0" fontId="15" fillId="15" borderId="0" xfId="0" applyNumberFormat="1" applyFont="1" applyFill="1" applyBorder="1" applyAlignment="1" applyProtection="1">
      <alignment horizontal="center"/>
    </xf>
    <xf numFmtId="0" fontId="12" fillId="15" borderId="0" xfId="0" applyFont="1" applyFill="1" applyAlignment="1" applyProtection="1">
      <alignment horizontal="center"/>
    </xf>
    <xf numFmtId="0" fontId="13" fillId="15" borderId="17" xfId="0" applyFont="1" applyFill="1" applyBorder="1" applyProtection="1"/>
    <xf numFmtId="0" fontId="13" fillId="15" borderId="18" xfId="0" applyFont="1" applyFill="1" applyBorder="1" applyProtection="1"/>
    <xf numFmtId="0" fontId="13" fillId="15" borderId="19" xfId="0" applyFont="1" applyFill="1" applyBorder="1" applyProtection="1"/>
    <xf numFmtId="0" fontId="13" fillId="15" borderId="0" xfId="0" applyFont="1" applyFill="1" applyBorder="1" applyProtection="1"/>
    <xf numFmtId="0" fontId="14" fillId="15" borderId="0" xfId="0" applyFont="1" applyFill="1" applyBorder="1" applyProtection="1"/>
    <xf numFmtId="0" fontId="12" fillId="15" borderId="2" xfId="0" applyFont="1" applyFill="1" applyBorder="1" applyAlignment="1" applyProtection="1">
      <alignment horizontal="center"/>
    </xf>
    <xf numFmtId="0" fontId="12" fillId="15" borderId="2" xfId="0" applyFont="1" applyFill="1" applyBorder="1" applyAlignment="1" applyProtection="1">
      <alignment shrinkToFit="1"/>
    </xf>
    <xf numFmtId="11" fontId="19" fillId="15" borderId="0" xfId="1" applyNumberFormat="1" applyFont="1" applyFill="1" applyBorder="1" applyAlignment="1" applyProtection="1">
      <alignment shrinkToFit="1"/>
    </xf>
    <xf numFmtId="0" fontId="3" fillId="15" borderId="0" xfId="0" applyFont="1" applyFill="1" applyAlignment="1" applyProtection="1"/>
    <xf numFmtId="0" fontId="3" fillId="15" borderId="0" xfId="0" applyFont="1" applyFill="1" applyAlignment="1" applyProtection="1">
      <alignment horizontal="center"/>
    </xf>
    <xf numFmtId="0" fontId="3" fillId="16" borderId="0" xfId="0" applyFont="1" applyFill="1" applyProtection="1"/>
    <xf numFmtId="0" fontId="21" fillId="16" borderId="0" xfId="0" applyFont="1" applyFill="1" applyProtection="1"/>
    <xf numFmtId="0" fontId="22" fillId="16" borderId="0" xfId="0" applyFont="1" applyFill="1" applyProtection="1"/>
    <xf numFmtId="0" fontId="22" fillId="16" borderId="0" xfId="0" applyFont="1" applyFill="1" applyBorder="1" applyAlignment="1" applyProtection="1">
      <alignment horizontal="center"/>
    </xf>
    <xf numFmtId="0" fontId="21" fillId="16" borderId="0" xfId="0" applyFont="1" applyFill="1" applyBorder="1" applyAlignment="1" applyProtection="1">
      <alignment horizontal="center"/>
    </xf>
    <xf numFmtId="0" fontId="23" fillId="2" borderId="0" xfId="1" applyFont="1" applyFill="1" applyAlignment="1" applyProtection="1"/>
    <xf numFmtId="0" fontId="24" fillId="2" borderId="0" xfId="1" applyFont="1" applyFill="1" applyAlignment="1" applyProtection="1">
      <alignment horizontal="center" vertical="center"/>
      <protection locked="0"/>
    </xf>
    <xf numFmtId="11" fontId="25" fillId="2" borderId="0" xfId="2" applyNumberFormat="1" applyFont="1" applyFill="1" applyAlignment="1" applyProtection="1">
      <alignment horizontal="center" vertical="center" wrapText="1"/>
    </xf>
    <xf numFmtId="0" fontId="26" fillId="2" borderId="0" xfId="2" applyFont="1" applyFill="1" applyAlignment="1" applyProtection="1">
      <alignment horizontal="center"/>
    </xf>
    <xf numFmtId="0" fontId="27" fillId="2" borderId="0" xfId="2" applyFont="1" applyFill="1" applyProtection="1"/>
    <xf numFmtId="0" fontId="28" fillId="2" borderId="0" xfId="2" applyFont="1" applyFill="1" applyProtection="1"/>
    <xf numFmtId="0" fontId="29" fillId="2" borderId="0" xfId="2" applyFont="1" applyFill="1" applyAlignment="1" applyProtection="1">
      <alignment vertical="center"/>
      <protection locked="0"/>
    </xf>
    <xf numFmtId="11" fontId="30" fillId="2" borderId="0" xfId="2" applyNumberFormat="1" applyFont="1" applyFill="1" applyAlignment="1" applyProtection="1">
      <alignment horizontal="left" vertical="center" wrapText="1"/>
    </xf>
    <xf numFmtId="0" fontId="31" fillId="3" borderId="1" xfId="2" applyFont="1" applyFill="1" applyBorder="1" applyAlignment="1" applyProtection="1">
      <alignment horizontal="center" vertical="center"/>
      <protection locked="0"/>
    </xf>
    <xf numFmtId="0" fontId="32" fillId="2" borderId="0" xfId="2" applyFont="1" applyFill="1" applyProtection="1"/>
    <xf numFmtId="0" fontId="28" fillId="4" borderId="0" xfId="2" applyFont="1" applyFill="1" applyProtection="1"/>
    <xf numFmtId="0" fontId="29" fillId="4" borderId="0" xfId="2" applyFont="1" applyFill="1" applyAlignment="1" applyProtection="1">
      <alignment horizontal="center" vertical="center"/>
      <protection locked="0"/>
    </xf>
    <xf numFmtId="11" fontId="30" fillId="4" borderId="0" xfId="2" applyNumberFormat="1" applyFont="1" applyFill="1" applyAlignment="1" applyProtection="1">
      <alignment horizontal="left" vertical="center" wrapText="1"/>
    </xf>
    <xf numFmtId="0" fontId="26" fillId="4" borderId="0" xfId="2" applyFont="1" applyFill="1" applyAlignment="1" applyProtection="1">
      <alignment horizontal="center"/>
    </xf>
    <xf numFmtId="0" fontId="32" fillId="4" borderId="0" xfId="2" applyFont="1" applyFill="1" applyProtection="1"/>
    <xf numFmtId="0" fontId="29" fillId="4" borderId="0" xfId="0" applyFont="1" applyFill="1" applyBorder="1" applyAlignment="1" applyProtection="1">
      <alignment horizontal="center" vertical="center" wrapText="1"/>
      <protection locked="0"/>
    </xf>
    <xf numFmtId="11" fontId="33" fillId="0" borderId="2" xfId="0" applyNumberFormat="1" applyFont="1" applyBorder="1" applyAlignment="1" applyProtection="1">
      <alignment horizontal="left" vertical="center" wrapText="1"/>
    </xf>
    <xf numFmtId="0" fontId="34" fillId="4" borderId="0" xfId="0" applyFont="1" applyFill="1" applyAlignment="1" applyProtection="1">
      <alignment horizontal="center"/>
    </xf>
    <xf numFmtId="0" fontId="29" fillId="3" borderId="2" xfId="0" applyFont="1" applyFill="1" applyBorder="1" applyAlignment="1" applyProtection="1">
      <alignment horizontal="center" vertical="center"/>
      <protection locked="0"/>
    </xf>
    <xf numFmtId="11" fontId="28" fillId="3" borderId="2" xfId="0" applyNumberFormat="1" applyFont="1" applyFill="1" applyBorder="1" applyAlignment="1" applyProtection="1">
      <alignment horizontal="left" vertical="center" wrapText="1"/>
    </xf>
    <xf numFmtId="0" fontId="26" fillId="4" borderId="3" xfId="0" applyFont="1" applyFill="1" applyBorder="1" applyAlignment="1" applyProtection="1"/>
    <xf numFmtId="0" fontId="29" fillId="4" borderId="0" xfId="0" applyFont="1" applyFill="1" applyAlignment="1" applyProtection="1">
      <alignment horizontal="center" vertical="center"/>
      <protection locked="0"/>
    </xf>
    <xf numFmtId="0" fontId="26" fillId="4" borderId="0" xfId="0" applyFont="1" applyFill="1" applyAlignment="1" applyProtection="1">
      <alignment horizontal="center"/>
    </xf>
    <xf numFmtId="0" fontId="28" fillId="0" borderId="0" xfId="2" applyFont="1" applyFill="1" applyProtection="1"/>
    <xf numFmtId="0" fontId="29" fillId="0" borderId="0" xfId="2" applyFont="1" applyFill="1" applyAlignment="1" applyProtection="1">
      <alignment horizontal="center" vertical="center"/>
      <protection locked="0"/>
    </xf>
    <xf numFmtId="11" fontId="30" fillId="0" borderId="0" xfId="2" applyNumberFormat="1" applyFont="1" applyFill="1" applyAlignment="1" applyProtection="1">
      <alignment horizontal="left" vertical="center" wrapText="1"/>
    </xf>
    <xf numFmtId="0" fontId="24" fillId="2" borderId="0" xfId="1" applyFont="1" applyFill="1" applyAlignment="1" applyProtection="1">
      <alignment horizontal="center" vertical="center" wrapText="1"/>
      <protection locked="0"/>
    </xf>
    <xf numFmtId="0" fontId="29" fillId="2" borderId="0" xfId="2" applyFont="1" applyFill="1" applyAlignment="1" applyProtection="1">
      <alignment vertical="center" wrapText="1"/>
      <protection locked="0"/>
    </xf>
    <xf numFmtId="0" fontId="29" fillId="4" borderId="0" xfId="2" applyFont="1" applyFill="1" applyAlignment="1" applyProtection="1">
      <alignment horizontal="center" vertical="center" wrapText="1"/>
      <protection locked="0"/>
    </xf>
    <xf numFmtId="0" fontId="29" fillId="3" borderId="2" xfId="0" applyFont="1" applyFill="1" applyBorder="1" applyAlignment="1" applyProtection="1">
      <alignment horizontal="center" vertical="center" wrapText="1"/>
      <protection locked="0"/>
    </xf>
    <xf numFmtId="0" fontId="29" fillId="0" borderId="0" xfId="2" applyFont="1" applyFill="1" applyAlignment="1" applyProtection="1">
      <alignment horizontal="center" vertical="center" wrapText="1"/>
      <protection locked="0"/>
    </xf>
    <xf numFmtId="0" fontId="35" fillId="17" borderId="0" xfId="0" applyFont="1" applyFill="1" applyProtection="1"/>
    <xf numFmtId="0" fontId="35" fillId="17" borderId="0" xfId="0" applyFont="1" applyFill="1" applyAlignment="1" applyProtection="1">
      <alignment horizontal="center"/>
    </xf>
    <xf numFmtId="14" fontId="35" fillId="17" borderId="0" xfId="0" applyNumberFormat="1" applyFont="1" applyFill="1" applyAlignment="1" applyProtection="1">
      <alignment horizontal="center" shrinkToFit="1"/>
    </xf>
    <xf numFmtId="0" fontId="36" fillId="17" borderId="0" xfId="0" applyFont="1" applyFill="1" applyProtection="1"/>
    <xf numFmtId="0" fontId="36" fillId="17" borderId="0" xfId="0" applyFont="1" applyFill="1" applyAlignment="1" applyProtection="1">
      <alignment horizontal="center"/>
    </xf>
    <xf numFmtId="0" fontId="3" fillId="15" borderId="0" xfId="0" applyFont="1" applyFill="1" applyAlignment="1" applyProtection="1">
      <alignment shrinkToFit="1"/>
    </xf>
    <xf numFmtId="11" fontId="25" fillId="2" borderId="0" xfId="2" applyNumberFormat="1" applyFont="1" applyFill="1" applyAlignment="1" applyProtection="1">
      <alignment horizontal="center" vertical="center" shrinkToFit="1"/>
    </xf>
    <xf numFmtId="11" fontId="30" fillId="2" borderId="0" xfId="2" applyNumberFormat="1" applyFont="1" applyFill="1" applyAlignment="1" applyProtection="1">
      <alignment horizontal="left" vertical="center"/>
    </xf>
    <xf numFmtId="11" fontId="30" fillId="4" borderId="0" xfId="2" applyNumberFormat="1" applyFont="1" applyFill="1" applyAlignment="1" applyProtection="1">
      <alignment horizontal="left" vertical="center"/>
    </xf>
    <xf numFmtId="11" fontId="33" fillId="0" borderId="2" xfId="0" applyNumberFormat="1" applyFont="1" applyBorder="1" applyAlignment="1" applyProtection="1">
      <alignment horizontal="left" vertical="center"/>
    </xf>
    <xf numFmtId="11" fontId="28" fillId="3" borderId="2" xfId="0" applyNumberFormat="1" applyFont="1" applyFill="1" applyBorder="1" applyAlignment="1" applyProtection="1">
      <alignment horizontal="left" vertical="center"/>
    </xf>
    <xf numFmtId="11" fontId="30" fillId="0" borderId="0" xfId="2" applyNumberFormat="1" applyFont="1" applyFill="1" applyAlignment="1" applyProtection="1">
      <alignment horizontal="left" vertical="center"/>
    </xf>
    <xf numFmtId="0" fontId="4" fillId="15" borderId="0" xfId="1" applyFill="1" applyAlignment="1" applyProtection="1"/>
    <xf numFmtId="11" fontId="30" fillId="4" borderId="0" xfId="0" applyNumberFormat="1" applyFont="1" applyFill="1" applyAlignment="1" applyProtection="1">
      <alignment horizontal="left" vertical="center"/>
    </xf>
    <xf numFmtId="0" fontId="37" fillId="0" borderId="0" xfId="0" applyFont="1" applyAlignment="1">
      <alignment vertical="center" wrapText="1"/>
    </xf>
    <xf numFmtId="0" fontId="22" fillId="16" borderId="0" xfId="0" applyFont="1" applyFill="1" applyBorder="1" applyAlignment="1" applyProtection="1">
      <alignment horizontal="center"/>
    </xf>
    <xf numFmtId="0" fontId="20" fillId="15" borderId="0" xfId="0" applyFont="1" applyFill="1" applyAlignment="1" applyProtection="1">
      <alignment horizontal="center"/>
    </xf>
    <xf numFmtId="0" fontId="38" fillId="16" borderId="0" xfId="0" applyFont="1" applyFill="1" applyAlignment="1" applyProtection="1">
      <alignment horizontal="center"/>
    </xf>
    <xf numFmtId="0" fontId="28" fillId="4" borderId="20" xfId="2" applyFont="1" applyFill="1" applyBorder="1" applyAlignment="1" applyProtection="1">
      <alignment horizontal="center" vertical="center" shrinkToFit="1"/>
    </xf>
  </cellXfs>
  <cellStyles count="4">
    <cellStyle name="Hipervínculo" xfId="1" builtinId="8"/>
    <cellStyle name="Normal" xfId="0" builtinId="0"/>
    <cellStyle name="Normal 2" xfId="2"/>
    <cellStyle name="Normal 3" xfId="3"/>
  </cellStyles>
  <dxfs count="48"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324971</xdr:colOff>
      <xdr:row>24</xdr:row>
      <xdr:rowOff>0</xdr:rowOff>
    </xdr:from>
    <xdr:to>
      <xdr:col>0</xdr:col>
      <xdr:colOff>889628</xdr:colOff>
      <xdr:row>26</xdr:row>
      <xdr:rowOff>30816</xdr:rowOff>
    </xdr:to>
    <xdr:pic macro="[0]!RESETEO"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4971" y="7720851"/>
          <a:ext cx="564657" cy="36699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840440</xdr:colOff>
      <xdr:row>3</xdr:row>
      <xdr:rowOff>78445</xdr:rowOff>
    </xdr:from>
    <xdr:to>
      <xdr:col>10</xdr:col>
      <xdr:colOff>13446</xdr:colOff>
      <xdr:row>7</xdr:row>
      <xdr:rowOff>105363</xdr:rowOff>
    </xdr:to>
    <xdr:pic>
      <xdr:nvPicPr>
        <xdr:cNvPr id="4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74558" y="728386"/>
          <a:ext cx="1257300" cy="788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112060</xdr:colOff>
      <xdr:row>2</xdr:row>
      <xdr:rowOff>112056</xdr:rowOff>
    </xdr:from>
    <xdr:to>
      <xdr:col>0</xdr:col>
      <xdr:colOff>773208</xdr:colOff>
      <xdr:row>9</xdr:row>
      <xdr:rowOff>81135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12060" y="571497"/>
          <a:ext cx="661148" cy="1302579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784410</xdr:colOff>
      <xdr:row>3</xdr:row>
      <xdr:rowOff>11206</xdr:rowOff>
    </xdr:from>
    <xdr:to>
      <xdr:col>4</xdr:col>
      <xdr:colOff>336174</xdr:colOff>
      <xdr:row>9</xdr:row>
      <xdr:rowOff>112059</xdr:rowOff>
    </xdr:to>
    <xdr:sp macro="" textlink="">
      <xdr:nvSpPr>
        <xdr:cNvPr id="10" name="Rectángulo 2"/>
        <xdr:cNvSpPr/>
      </xdr:nvSpPr>
      <xdr:spPr>
        <a:xfrm>
          <a:off x="784410" y="661147"/>
          <a:ext cx="3585882" cy="1243853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ES" sz="900"/>
            <a:t>ACADEMIA DE FORMACIÓN MILITAR Y GUARDIA CIVIL LICTOR</a:t>
          </a:r>
        </a:p>
        <a:p>
          <a:pPr algn="ctr"/>
          <a:r>
            <a:rPr lang="es-ES" sz="900"/>
            <a:t>lictorformacion@outlook.es</a:t>
          </a:r>
        </a:p>
        <a:p>
          <a:pPr algn="ctr"/>
          <a:r>
            <a:rPr lang="es-ES" sz="900"/>
            <a:t>lictorformacion@gmail.com</a:t>
          </a:r>
        </a:p>
        <a:p>
          <a:pPr algn="ctr"/>
          <a:r>
            <a:rPr lang="es-ES" sz="900"/>
            <a:t>Tlfn</a:t>
          </a:r>
          <a:r>
            <a:rPr lang="es-ES" sz="900" baseline="0"/>
            <a:t> 642539835</a:t>
          </a:r>
          <a:endParaRPr lang="es-ES" sz="9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ictorformacionmilitarguardiacivil.blogspot.com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6"/>
  <sheetViews>
    <sheetView showGridLines="0" tabSelected="1" zoomScaleNormal="100" workbookViewId="0">
      <selection activeCell="C71" sqref="C71"/>
    </sheetView>
  </sheetViews>
  <sheetFormatPr baseColWidth="10" defaultColWidth="0" defaultRowHeight="15" zeroHeight="1" x14ac:dyDescent="0.25"/>
  <cols>
    <col min="1" max="1" width="13.5546875" style="39" customWidth="1"/>
    <col min="2" max="2" width="1.33203125" style="39" customWidth="1"/>
    <col min="3" max="3" width="45.5546875" style="41" customWidth="1"/>
    <col min="4" max="4" width="55.109375" style="41" hidden="1" customWidth="1"/>
    <col min="5" max="5" width="16.33203125" style="41" customWidth="1"/>
    <col min="6" max="6" width="2.109375" style="42" customWidth="1"/>
    <col min="7" max="16" width="3.109375" style="39" customWidth="1"/>
    <col min="17" max="17" width="1.33203125" style="39" customWidth="1"/>
    <col min="18" max="18" width="15.5546875" style="39" customWidth="1"/>
    <col min="19" max="19" width="11.44140625" style="39" hidden="1" customWidth="1"/>
    <col min="20" max="40" width="4.109375" style="39" hidden="1" customWidth="1"/>
    <col min="41" max="48" width="5" style="39" hidden="1" customWidth="1"/>
    <col min="49" max="16384" width="11.44140625" style="39" hidden="1"/>
  </cols>
  <sheetData>
    <row r="1" spans="1:47" ht="16.2" x14ac:dyDescent="0.35">
      <c r="C1" s="40"/>
      <c r="D1" s="40"/>
      <c r="T1" s="43" t="s">
        <v>24</v>
      </c>
      <c r="U1" s="44"/>
      <c r="V1" s="44"/>
      <c r="W1" s="44"/>
      <c r="X1" s="44"/>
      <c r="Y1" s="44"/>
      <c r="Z1" s="44"/>
      <c r="AA1" s="45"/>
      <c r="AB1" s="43" t="s">
        <v>25</v>
      </c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5"/>
    </row>
    <row r="2" spans="1:47" ht="21" x14ac:dyDescent="0.4">
      <c r="A2" s="77"/>
      <c r="C2" s="129" t="s">
        <v>64</v>
      </c>
      <c r="D2" s="129"/>
      <c r="E2" s="77"/>
      <c r="F2" s="130" t="s">
        <v>235</v>
      </c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77"/>
      <c r="T2" s="46" t="s">
        <v>30</v>
      </c>
      <c r="U2" s="47"/>
      <c r="V2" s="47"/>
      <c r="W2" s="47"/>
      <c r="X2" s="47"/>
      <c r="Y2" s="47"/>
      <c r="Z2" s="47"/>
      <c r="AA2" s="48"/>
      <c r="AB2" s="46"/>
      <c r="AC2" s="49"/>
      <c r="AD2" s="50" t="s">
        <v>21</v>
      </c>
      <c r="AE2" s="51"/>
      <c r="AF2" s="50">
        <f>+AE11+1</f>
        <v>2</v>
      </c>
      <c r="AG2" s="50">
        <f t="shared" ref="AG2:AN2" si="0">+AF2+1</f>
        <v>3</v>
      </c>
      <c r="AH2" s="50">
        <f t="shared" si="0"/>
        <v>4</v>
      </c>
      <c r="AI2" s="50">
        <f t="shared" si="0"/>
        <v>5</v>
      </c>
      <c r="AJ2" s="50">
        <f t="shared" si="0"/>
        <v>6</v>
      </c>
      <c r="AK2" s="50">
        <f t="shared" si="0"/>
        <v>7</v>
      </c>
      <c r="AL2" s="50">
        <f t="shared" si="0"/>
        <v>8</v>
      </c>
      <c r="AM2" s="50">
        <f t="shared" si="0"/>
        <v>9</v>
      </c>
      <c r="AN2" s="52">
        <f t="shared" si="0"/>
        <v>10</v>
      </c>
    </row>
    <row r="3" spans="1:47" x14ac:dyDescent="0.25">
      <c r="T3" s="46" t="s">
        <v>29</v>
      </c>
      <c r="U3" s="47"/>
      <c r="V3" s="47"/>
      <c r="W3" s="47"/>
      <c r="X3" s="47"/>
      <c r="Y3" s="47"/>
      <c r="Z3" s="47"/>
      <c r="AA3" s="48"/>
      <c r="AB3" s="46"/>
      <c r="AC3" s="49"/>
      <c r="AD3" s="50"/>
      <c r="AE3" s="51"/>
      <c r="AF3" s="50"/>
      <c r="AG3" s="50"/>
      <c r="AH3" s="50"/>
      <c r="AI3" s="50"/>
      <c r="AJ3" s="50"/>
      <c r="AK3" s="50"/>
      <c r="AL3" s="50"/>
      <c r="AM3" s="50"/>
      <c r="AN3" s="52"/>
    </row>
    <row r="4" spans="1:47" x14ac:dyDescent="0.25">
      <c r="T4" s="46"/>
      <c r="U4" s="47"/>
      <c r="V4" s="47"/>
      <c r="W4" s="47"/>
      <c r="X4" s="47"/>
      <c r="Y4" s="47"/>
      <c r="Z4" s="47"/>
      <c r="AA4" s="48"/>
      <c r="AB4" s="46"/>
      <c r="AC4" s="49"/>
      <c r="AD4" s="50"/>
      <c r="AE4" s="51"/>
      <c r="AF4" s="50"/>
      <c r="AG4" s="50"/>
      <c r="AH4" s="50"/>
      <c r="AI4" s="50"/>
      <c r="AJ4" s="50"/>
      <c r="AK4" s="50"/>
      <c r="AL4" s="50"/>
      <c r="AM4" s="50"/>
      <c r="AN4" s="52"/>
    </row>
    <row r="5" spans="1:47" x14ac:dyDescent="0.25">
      <c r="T5" s="46"/>
      <c r="U5" s="47"/>
      <c r="V5" s="47"/>
      <c r="W5" s="47"/>
      <c r="X5" s="47"/>
      <c r="Y5" s="47"/>
      <c r="Z5" s="47"/>
      <c r="AA5" s="48"/>
      <c r="AB5" s="46"/>
      <c r="AC5" s="49"/>
      <c r="AD5" s="50"/>
      <c r="AE5" s="51"/>
      <c r="AF5" s="50"/>
      <c r="AG5" s="50"/>
      <c r="AH5" s="50"/>
      <c r="AI5" s="50"/>
      <c r="AJ5" s="50"/>
      <c r="AK5" s="50"/>
      <c r="AL5" s="50"/>
      <c r="AM5" s="50"/>
      <c r="AN5" s="52"/>
    </row>
    <row r="6" spans="1:47" x14ac:dyDescent="0.25">
      <c r="T6" s="46"/>
      <c r="U6" s="47"/>
      <c r="V6" s="47"/>
      <c r="W6" s="47"/>
      <c r="X6" s="47"/>
      <c r="Y6" s="47"/>
      <c r="Z6" s="47"/>
      <c r="AA6" s="48"/>
      <c r="AB6" s="46"/>
      <c r="AC6" s="49"/>
      <c r="AD6" s="50"/>
      <c r="AE6" s="51"/>
      <c r="AF6" s="50"/>
      <c r="AG6" s="50"/>
      <c r="AH6" s="50"/>
      <c r="AI6" s="50"/>
      <c r="AJ6" s="50"/>
      <c r="AK6" s="50"/>
      <c r="AL6" s="50"/>
      <c r="AM6" s="50"/>
      <c r="AN6" s="52"/>
    </row>
    <row r="7" spans="1:47" x14ac:dyDescent="0.25">
      <c r="T7" s="46"/>
      <c r="U7" s="47"/>
      <c r="V7" s="47"/>
      <c r="W7" s="47"/>
      <c r="X7" s="47"/>
      <c r="Y7" s="47"/>
      <c r="Z7" s="47"/>
      <c r="AA7" s="48"/>
      <c r="AB7" s="46"/>
      <c r="AC7" s="49"/>
      <c r="AD7" s="50"/>
      <c r="AE7" s="51"/>
      <c r="AF7" s="50"/>
      <c r="AG7" s="50"/>
      <c r="AH7" s="50"/>
      <c r="AI7" s="50"/>
      <c r="AJ7" s="50"/>
      <c r="AK7" s="50"/>
      <c r="AL7" s="50"/>
      <c r="AM7" s="50"/>
      <c r="AN7" s="52"/>
    </row>
    <row r="8" spans="1:47" x14ac:dyDescent="0.25">
      <c r="T8" s="46"/>
      <c r="U8" s="47"/>
      <c r="V8" s="47"/>
      <c r="W8" s="47"/>
      <c r="X8" s="47"/>
      <c r="Y8" s="47"/>
      <c r="Z8" s="47"/>
      <c r="AA8" s="48"/>
      <c r="AB8" s="46"/>
      <c r="AC8" s="49"/>
      <c r="AD8" s="50"/>
      <c r="AE8" s="51"/>
      <c r="AF8" s="50"/>
      <c r="AG8" s="50"/>
      <c r="AH8" s="50"/>
      <c r="AI8" s="50"/>
      <c r="AJ8" s="50"/>
      <c r="AK8" s="50"/>
      <c r="AL8" s="50"/>
      <c r="AM8" s="50"/>
      <c r="AN8" s="52"/>
    </row>
    <row r="9" spans="1:47" x14ac:dyDescent="0.25">
      <c r="C9" s="125" t="s">
        <v>79</v>
      </c>
      <c r="T9" s="46"/>
      <c r="U9" s="47"/>
      <c r="V9" s="47"/>
      <c r="W9" s="47"/>
      <c r="X9" s="47"/>
      <c r="Y9" s="47"/>
      <c r="Z9" s="47"/>
      <c r="AA9" s="48"/>
      <c r="AB9" s="46"/>
      <c r="AC9" s="49"/>
      <c r="AD9" s="50"/>
      <c r="AE9" s="51"/>
      <c r="AF9" s="50"/>
      <c r="AG9" s="50"/>
      <c r="AH9" s="50"/>
      <c r="AI9" s="50"/>
      <c r="AJ9" s="50"/>
      <c r="AK9" s="50"/>
      <c r="AL9" s="50"/>
      <c r="AM9" s="50"/>
      <c r="AN9" s="52"/>
    </row>
    <row r="10" spans="1:47" ht="15.6" thickBot="1" x14ac:dyDescent="0.3">
      <c r="T10" s="53"/>
      <c r="U10" s="54"/>
      <c r="V10" s="54"/>
      <c r="W10" s="54"/>
      <c r="X10" s="54"/>
      <c r="Y10" s="54"/>
      <c r="Z10" s="54"/>
      <c r="AA10" s="55"/>
      <c r="AB10" s="53"/>
      <c r="AC10" s="56"/>
      <c r="AD10" s="57"/>
      <c r="AE10" s="58"/>
      <c r="AF10" s="57"/>
      <c r="AG10" s="57"/>
      <c r="AH10" s="57"/>
      <c r="AI10" s="57"/>
      <c r="AJ10" s="57"/>
      <c r="AK10" s="57"/>
      <c r="AL10" s="57"/>
      <c r="AM10" s="57"/>
      <c r="AN10" s="59"/>
      <c r="AO10" s="39" t="s">
        <v>31</v>
      </c>
    </row>
    <row r="11" spans="1:47" s="60" customFormat="1" ht="21" x14ac:dyDescent="0.5">
      <c r="A11" s="78"/>
      <c r="B11" s="78"/>
      <c r="C11" s="79" t="s">
        <v>65</v>
      </c>
      <c r="D11" s="79"/>
      <c r="E11" s="80" t="s">
        <v>19</v>
      </c>
      <c r="F11" s="81"/>
      <c r="G11" s="128" t="s">
        <v>28</v>
      </c>
      <c r="H11" s="128"/>
      <c r="I11" s="128"/>
      <c r="J11" s="128"/>
      <c r="K11" s="128"/>
      <c r="L11" s="128"/>
      <c r="M11" s="128"/>
      <c r="N11" s="128"/>
      <c r="O11" s="128"/>
      <c r="P11" s="128"/>
      <c r="Q11" s="80"/>
      <c r="R11" s="81"/>
      <c r="T11" s="61" t="s">
        <v>8</v>
      </c>
      <c r="U11" s="61" t="s">
        <v>9</v>
      </c>
      <c r="V11" s="61" t="s">
        <v>10</v>
      </c>
      <c r="W11" s="61"/>
      <c r="X11" s="61" t="s">
        <v>11</v>
      </c>
      <c r="Y11" s="61" t="s">
        <v>18</v>
      </c>
      <c r="Z11" s="61" t="s">
        <v>12</v>
      </c>
      <c r="AA11" s="61" t="s">
        <v>13</v>
      </c>
      <c r="AB11" s="62" t="s">
        <v>20</v>
      </c>
      <c r="AC11" s="62" t="s">
        <v>23</v>
      </c>
      <c r="AD11" s="62" t="s">
        <v>22</v>
      </c>
      <c r="AE11" s="62">
        <v>1</v>
      </c>
      <c r="AF11" s="62">
        <f>+AF2-0.1</f>
        <v>1.9</v>
      </c>
      <c r="AG11" s="62">
        <f t="shared" ref="AG11:AN11" si="1">+AG2-0.1</f>
        <v>2.9</v>
      </c>
      <c r="AH11" s="62">
        <f t="shared" si="1"/>
        <v>3.9</v>
      </c>
      <c r="AI11" s="62">
        <f t="shared" si="1"/>
        <v>4.9000000000000004</v>
      </c>
      <c r="AJ11" s="62">
        <f t="shared" si="1"/>
        <v>5.9</v>
      </c>
      <c r="AK11" s="62">
        <f t="shared" si="1"/>
        <v>6.9</v>
      </c>
      <c r="AL11" s="62">
        <f t="shared" si="1"/>
        <v>7.9</v>
      </c>
      <c r="AM11" s="62">
        <f t="shared" si="1"/>
        <v>8.9</v>
      </c>
      <c r="AN11" s="62">
        <f t="shared" si="1"/>
        <v>9.9</v>
      </c>
      <c r="AO11" s="39" t="s">
        <v>49</v>
      </c>
      <c r="AP11" s="39" t="s">
        <v>40</v>
      </c>
      <c r="AQ11" s="39" t="s">
        <v>41</v>
      </c>
      <c r="AR11" s="39" t="s">
        <v>42</v>
      </c>
      <c r="AS11" s="39" t="s">
        <v>43</v>
      </c>
      <c r="AT11" s="39"/>
    </row>
    <row r="12" spans="1:47" ht="13.8" thickBot="1" x14ac:dyDescent="0.3">
      <c r="C12" s="75"/>
      <c r="D12" s="39"/>
      <c r="E12" s="39"/>
      <c r="F12" s="76"/>
    </row>
    <row r="13" spans="1:47" s="63" customFormat="1" ht="13.8" thickBot="1" x14ac:dyDescent="0.3">
      <c r="C13" s="64" t="str">
        <f ca="1">+'1'!$C$1</f>
        <v>TEST 1</v>
      </c>
      <c r="D13" s="64"/>
      <c r="E13" s="65">
        <f t="shared" ref="E13" si="2">+T13</f>
        <v>20</v>
      </c>
      <c r="F13" s="66"/>
      <c r="G13" s="67" t="str">
        <f t="shared" ref="G13:P13" si="3">+AE13</f>
        <v/>
      </c>
      <c r="H13" s="68" t="str">
        <f t="shared" si="3"/>
        <v/>
      </c>
      <c r="I13" s="68" t="str">
        <f t="shared" si="3"/>
        <v/>
      </c>
      <c r="J13" s="68" t="str">
        <f t="shared" si="3"/>
        <v/>
      </c>
      <c r="K13" s="68" t="str">
        <f t="shared" si="3"/>
        <v/>
      </c>
      <c r="L13" s="68" t="str">
        <f t="shared" si="3"/>
        <v/>
      </c>
      <c r="M13" s="68" t="str">
        <f t="shared" si="3"/>
        <v/>
      </c>
      <c r="N13" s="68" t="str">
        <f t="shared" si="3"/>
        <v/>
      </c>
      <c r="O13" s="68" t="str">
        <f t="shared" si="3"/>
        <v/>
      </c>
      <c r="P13" s="69" t="str">
        <f t="shared" si="3"/>
        <v/>
      </c>
      <c r="Q13" s="70"/>
      <c r="R13" s="71" t="str">
        <f t="shared" ref="R13" si="4">IF(AU13=0,AT13,"")</f>
        <v/>
      </c>
      <c r="T13" s="72">
        <f>+'1'!J$2</f>
        <v>20</v>
      </c>
      <c r="U13" s="72">
        <f>+'1'!K$2</f>
        <v>0</v>
      </c>
      <c r="V13" s="72">
        <f>+'1'!L$2</f>
        <v>0</v>
      </c>
      <c r="W13" s="72">
        <f>+'1'!M$2</f>
        <v>0</v>
      </c>
      <c r="X13" s="72">
        <f>+'1'!N$2</f>
        <v>0</v>
      </c>
      <c r="Y13" s="72">
        <f>+'1'!O$2</f>
        <v>0</v>
      </c>
      <c r="Z13" s="72">
        <f>+'1'!P$2</f>
        <v>0</v>
      </c>
      <c r="AA13" s="72" t="e">
        <f>+'1'!Q$2</f>
        <v>#DIV/0!</v>
      </c>
      <c r="AB13" s="72">
        <f t="shared" ref="AB13" si="5">IF(X13=0,0,ROUND(Y13*10,1))</f>
        <v>0</v>
      </c>
      <c r="AC13" s="72" t="e">
        <f t="shared" ref="AC13" si="6">IF(AA13&gt;4.99,"B","M")</f>
        <v>#DIV/0!</v>
      </c>
      <c r="AD13" s="72" t="e">
        <f t="shared" ref="AD13:AD24" ca="1" si="7">IF($E$35="A",AC13,"")</f>
        <v>#DIV/0!</v>
      </c>
      <c r="AE13" s="72" t="str">
        <f t="shared" ref="AE13:AN13" si="8">IF(AE$11&lt;$AB13,AD13,"")</f>
        <v/>
      </c>
      <c r="AF13" s="72" t="str">
        <f t="shared" si="8"/>
        <v/>
      </c>
      <c r="AG13" s="72" t="str">
        <f t="shared" si="8"/>
        <v/>
      </c>
      <c r="AH13" s="72" t="str">
        <f t="shared" si="8"/>
        <v/>
      </c>
      <c r="AI13" s="72" t="str">
        <f t="shared" si="8"/>
        <v/>
      </c>
      <c r="AJ13" s="72" t="str">
        <f t="shared" si="8"/>
        <v/>
      </c>
      <c r="AK13" s="72" t="str">
        <f t="shared" si="8"/>
        <v/>
      </c>
      <c r="AL13" s="72" t="str">
        <f t="shared" si="8"/>
        <v/>
      </c>
      <c r="AM13" s="72" t="str">
        <f t="shared" si="8"/>
        <v/>
      </c>
      <c r="AN13" s="72" t="str">
        <f t="shared" si="8"/>
        <v/>
      </c>
      <c r="AO13" s="73" t="e">
        <f t="shared" ref="AO13" si="9">IF(AA13&lt;4,AO$11,"")</f>
        <v>#DIV/0!</v>
      </c>
      <c r="AP13" s="73" t="e">
        <f t="shared" ref="AP13:AP24" si="10">IF(AND(AA13&gt;3.99,AA13&lt;5),AP$11,"")</f>
        <v>#DIV/0!</v>
      </c>
      <c r="AQ13" s="73" t="e">
        <f t="shared" ref="AQ13:AQ24" si="11">IF(AND(AA13&gt;4.99,AA13&lt;7),AQ$11,"")</f>
        <v>#DIV/0!</v>
      </c>
      <c r="AR13" s="73" t="e">
        <f t="shared" ref="AR13:AR24" si="12">IF(AND(AA13&gt;6.99,AA13&lt;8),AR$11,"")</f>
        <v>#DIV/0!</v>
      </c>
      <c r="AS13" s="73" t="e">
        <f t="shared" ref="AS13" si="13">IF(AA13&gt;8,AS$11,"")</f>
        <v>#DIV/0!</v>
      </c>
      <c r="AT13" s="73" t="e">
        <f t="shared" ref="AT13" si="14">CONCATENATE(AO13,AP13,AQ13,AR13,AS13)</f>
        <v>#DIV/0!</v>
      </c>
      <c r="AU13" s="73">
        <f t="shared" ref="AU13" si="15">T13-(U13+V13)</f>
        <v>20</v>
      </c>
    </row>
    <row r="14" spans="1:47" s="63" customFormat="1" ht="13.8" thickBot="1" x14ac:dyDescent="0.3">
      <c r="C14" s="64" t="str">
        <f ca="1">+'2'!$C$1</f>
        <v>TEST 2</v>
      </c>
      <c r="D14" s="64"/>
      <c r="E14" s="65">
        <f t="shared" ref="E14:E24" si="16">+T14</f>
        <v>0</v>
      </c>
      <c r="F14" s="66"/>
      <c r="G14" s="67" t="str">
        <f t="shared" ref="G14:G24" si="17">+AE14</f>
        <v/>
      </c>
      <c r="H14" s="68" t="str">
        <f t="shared" ref="H14:H24" si="18">+AF14</f>
        <v/>
      </c>
      <c r="I14" s="68" t="str">
        <f t="shared" ref="I14:I24" si="19">+AG14</f>
        <v/>
      </c>
      <c r="J14" s="68" t="str">
        <f t="shared" ref="J14:J24" si="20">+AH14</f>
        <v/>
      </c>
      <c r="K14" s="68" t="str">
        <f t="shared" ref="K14:K24" si="21">+AI14</f>
        <v/>
      </c>
      <c r="L14" s="68" t="str">
        <f t="shared" ref="L14:L24" si="22">+AJ14</f>
        <v/>
      </c>
      <c r="M14" s="68" t="str">
        <f t="shared" ref="M14:M24" si="23">+AK14</f>
        <v/>
      </c>
      <c r="N14" s="68" t="str">
        <f t="shared" ref="N14:N24" si="24">+AL14</f>
        <v/>
      </c>
      <c r="O14" s="68" t="str">
        <f t="shared" ref="O14:O24" si="25">+AM14</f>
        <v/>
      </c>
      <c r="P14" s="69" t="str">
        <f t="shared" ref="P14:P24" si="26">+AN14</f>
        <v/>
      </c>
      <c r="Q14" s="70"/>
      <c r="R14" s="71" t="e">
        <f t="shared" ref="R14:R24" si="27">IF(AU14=0,AT14,"")</f>
        <v>#DIV/0!</v>
      </c>
      <c r="T14" s="72">
        <f>+'2'!J$2</f>
        <v>0</v>
      </c>
      <c r="U14" s="72">
        <f>+'2'!K$2</f>
        <v>0</v>
      </c>
      <c r="V14" s="72">
        <f>+'2'!L$2</f>
        <v>0</v>
      </c>
      <c r="W14" s="72">
        <f>+'2'!M$2</f>
        <v>0</v>
      </c>
      <c r="X14" s="72">
        <f>+'2'!N$2</f>
        <v>0</v>
      </c>
      <c r="Y14" s="72" t="e">
        <f>+'2'!O$2</f>
        <v>#DIV/0!</v>
      </c>
      <c r="Z14" s="72">
        <f>+'2'!P$2</f>
        <v>0</v>
      </c>
      <c r="AA14" s="72" t="e">
        <f>+'2'!Q$2</f>
        <v>#DIV/0!</v>
      </c>
      <c r="AB14" s="72">
        <f t="shared" ref="AB14:AB24" si="28">IF(X14=0,0,ROUND(Y14*10,1))</f>
        <v>0</v>
      </c>
      <c r="AC14" s="72" t="e">
        <f t="shared" ref="AC14:AC24" si="29">IF(AA14&gt;4.99,"B","M")</f>
        <v>#DIV/0!</v>
      </c>
      <c r="AD14" s="72" t="e">
        <f t="shared" ca="1" si="7"/>
        <v>#DIV/0!</v>
      </c>
      <c r="AE14" s="72" t="str">
        <f t="shared" ref="AE14:AE24" si="30">IF(AE$11&lt;$AB14,AD14,"")</f>
        <v/>
      </c>
      <c r="AF14" s="72" t="str">
        <f t="shared" ref="AF14:AF24" si="31">IF(AF$11&lt;$AB14,AE14,"")</f>
        <v/>
      </c>
      <c r="AG14" s="72" t="str">
        <f t="shared" ref="AG14:AG24" si="32">IF(AG$11&lt;$AB14,AF14,"")</f>
        <v/>
      </c>
      <c r="AH14" s="72" t="str">
        <f t="shared" ref="AH14:AH24" si="33">IF(AH$11&lt;$AB14,AG14,"")</f>
        <v/>
      </c>
      <c r="AI14" s="72" t="str">
        <f t="shared" ref="AI14:AI24" si="34">IF(AI$11&lt;$AB14,AH14,"")</f>
        <v/>
      </c>
      <c r="AJ14" s="72" t="str">
        <f t="shared" ref="AJ14:AJ24" si="35">IF(AJ$11&lt;$AB14,AI14,"")</f>
        <v/>
      </c>
      <c r="AK14" s="72" t="str">
        <f t="shared" ref="AK14:AK24" si="36">IF(AK$11&lt;$AB14,AJ14,"")</f>
        <v/>
      </c>
      <c r="AL14" s="72" t="str">
        <f t="shared" ref="AL14:AL24" si="37">IF(AL$11&lt;$AB14,AK14,"")</f>
        <v/>
      </c>
      <c r="AM14" s="72" t="str">
        <f t="shared" ref="AM14:AM24" si="38">IF(AM$11&lt;$AB14,AL14,"")</f>
        <v/>
      </c>
      <c r="AN14" s="72" t="str">
        <f t="shared" ref="AN14:AN24" si="39">IF(AN$11&lt;$AB14,AM14,"")</f>
        <v/>
      </c>
      <c r="AO14" s="73" t="e">
        <f t="shared" ref="AO14:AO24" si="40">IF(AA14&lt;4,AO$11,"")</f>
        <v>#DIV/0!</v>
      </c>
      <c r="AP14" s="73" t="e">
        <f t="shared" si="10"/>
        <v>#DIV/0!</v>
      </c>
      <c r="AQ14" s="73" t="e">
        <f t="shared" si="11"/>
        <v>#DIV/0!</v>
      </c>
      <c r="AR14" s="73" t="e">
        <f t="shared" si="12"/>
        <v>#DIV/0!</v>
      </c>
      <c r="AS14" s="73" t="e">
        <f t="shared" ref="AS14:AS24" si="41">IF(AA14&gt;8,AS$11,"")</f>
        <v>#DIV/0!</v>
      </c>
      <c r="AT14" s="73" t="e">
        <f t="shared" ref="AT14:AT24" si="42">CONCATENATE(AO14,AP14,AQ14,AR14,AS14)</f>
        <v>#DIV/0!</v>
      </c>
      <c r="AU14" s="73">
        <f t="shared" ref="AU14:AU24" si="43">T14-(U14+V14)</f>
        <v>0</v>
      </c>
    </row>
    <row r="15" spans="1:47" s="63" customFormat="1" ht="13.8" thickBot="1" x14ac:dyDescent="0.3">
      <c r="C15" s="64" t="str">
        <f ca="1">+'3'!$C$1</f>
        <v>TEST 3</v>
      </c>
      <c r="D15" s="64"/>
      <c r="E15" s="65">
        <f t="shared" si="16"/>
        <v>0</v>
      </c>
      <c r="F15" s="66"/>
      <c r="G15" s="67" t="str">
        <f t="shared" si="17"/>
        <v/>
      </c>
      <c r="H15" s="68" t="str">
        <f t="shared" si="18"/>
        <v/>
      </c>
      <c r="I15" s="68" t="str">
        <f t="shared" si="19"/>
        <v/>
      </c>
      <c r="J15" s="68" t="str">
        <f t="shared" si="20"/>
        <v/>
      </c>
      <c r="K15" s="68" t="str">
        <f t="shared" si="21"/>
        <v/>
      </c>
      <c r="L15" s="68" t="str">
        <f t="shared" si="22"/>
        <v/>
      </c>
      <c r="M15" s="68" t="str">
        <f t="shared" si="23"/>
        <v/>
      </c>
      <c r="N15" s="68" t="str">
        <f t="shared" si="24"/>
        <v/>
      </c>
      <c r="O15" s="68" t="str">
        <f t="shared" si="25"/>
        <v/>
      </c>
      <c r="P15" s="69" t="str">
        <f t="shared" si="26"/>
        <v/>
      </c>
      <c r="Q15" s="70"/>
      <c r="R15" s="71" t="e">
        <f t="shared" si="27"/>
        <v>#DIV/0!</v>
      </c>
      <c r="T15" s="72">
        <f>+'3'!J$2</f>
        <v>0</v>
      </c>
      <c r="U15" s="72">
        <f>+'3'!K$2</f>
        <v>0</v>
      </c>
      <c r="V15" s="72">
        <f>+'3'!L$2</f>
        <v>0</v>
      </c>
      <c r="W15" s="72">
        <f>+'3'!M$2</f>
        <v>0</v>
      </c>
      <c r="X15" s="72">
        <f>+'3'!N$2</f>
        <v>0</v>
      </c>
      <c r="Y15" s="72" t="e">
        <f>+'3'!O$2</f>
        <v>#DIV/0!</v>
      </c>
      <c r="Z15" s="72">
        <f>+'3'!P$2</f>
        <v>0</v>
      </c>
      <c r="AA15" s="72" t="e">
        <f>+'3'!Q$2</f>
        <v>#DIV/0!</v>
      </c>
      <c r="AB15" s="72">
        <f t="shared" si="28"/>
        <v>0</v>
      </c>
      <c r="AC15" s="72" t="e">
        <f t="shared" si="29"/>
        <v>#DIV/0!</v>
      </c>
      <c r="AD15" s="72" t="e">
        <f t="shared" ca="1" si="7"/>
        <v>#DIV/0!</v>
      </c>
      <c r="AE15" s="72" t="str">
        <f t="shared" si="30"/>
        <v/>
      </c>
      <c r="AF15" s="72" t="str">
        <f t="shared" si="31"/>
        <v/>
      </c>
      <c r="AG15" s="72" t="str">
        <f t="shared" si="32"/>
        <v/>
      </c>
      <c r="AH15" s="72" t="str">
        <f t="shared" si="33"/>
        <v/>
      </c>
      <c r="AI15" s="72" t="str">
        <f t="shared" si="34"/>
        <v/>
      </c>
      <c r="AJ15" s="72" t="str">
        <f t="shared" si="35"/>
        <v/>
      </c>
      <c r="AK15" s="72" t="str">
        <f t="shared" si="36"/>
        <v/>
      </c>
      <c r="AL15" s="72" t="str">
        <f t="shared" si="37"/>
        <v/>
      </c>
      <c r="AM15" s="72" t="str">
        <f t="shared" si="38"/>
        <v/>
      </c>
      <c r="AN15" s="72" t="str">
        <f t="shared" si="39"/>
        <v/>
      </c>
      <c r="AO15" s="73" t="e">
        <f t="shared" si="40"/>
        <v>#DIV/0!</v>
      </c>
      <c r="AP15" s="73" t="e">
        <f t="shared" si="10"/>
        <v>#DIV/0!</v>
      </c>
      <c r="AQ15" s="73" t="e">
        <f t="shared" si="11"/>
        <v>#DIV/0!</v>
      </c>
      <c r="AR15" s="73" t="e">
        <f t="shared" si="12"/>
        <v>#DIV/0!</v>
      </c>
      <c r="AS15" s="73" t="e">
        <f t="shared" si="41"/>
        <v>#DIV/0!</v>
      </c>
      <c r="AT15" s="73" t="e">
        <f t="shared" si="42"/>
        <v>#DIV/0!</v>
      </c>
      <c r="AU15" s="73">
        <f t="shared" si="43"/>
        <v>0</v>
      </c>
    </row>
    <row r="16" spans="1:47" s="63" customFormat="1" ht="13.8" thickBot="1" x14ac:dyDescent="0.3">
      <c r="C16" s="64" t="str">
        <f ca="1">+'4'!$C$1</f>
        <v>TEST 4</v>
      </c>
      <c r="D16" s="64"/>
      <c r="E16" s="65">
        <f t="shared" si="16"/>
        <v>0</v>
      </c>
      <c r="F16" s="66"/>
      <c r="G16" s="67" t="str">
        <f t="shared" si="17"/>
        <v/>
      </c>
      <c r="H16" s="68" t="str">
        <f t="shared" si="18"/>
        <v/>
      </c>
      <c r="I16" s="68" t="str">
        <f t="shared" si="19"/>
        <v/>
      </c>
      <c r="J16" s="68" t="str">
        <f t="shared" si="20"/>
        <v/>
      </c>
      <c r="K16" s="68" t="str">
        <f t="shared" si="21"/>
        <v/>
      </c>
      <c r="L16" s="68" t="str">
        <f t="shared" si="22"/>
        <v/>
      </c>
      <c r="M16" s="68" t="str">
        <f t="shared" si="23"/>
        <v/>
      </c>
      <c r="N16" s="68" t="str">
        <f t="shared" si="24"/>
        <v/>
      </c>
      <c r="O16" s="68" t="str">
        <f t="shared" si="25"/>
        <v/>
      </c>
      <c r="P16" s="69" t="str">
        <f t="shared" si="26"/>
        <v/>
      </c>
      <c r="Q16" s="70"/>
      <c r="R16" s="71" t="e">
        <f t="shared" si="27"/>
        <v>#DIV/0!</v>
      </c>
      <c r="T16" s="72">
        <f>+'4'!J$2</f>
        <v>0</v>
      </c>
      <c r="U16" s="72">
        <f>+'4'!K$2</f>
        <v>0</v>
      </c>
      <c r="V16" s="72">
        <f>+'4'!L$2</f>
        <v>0</v>
      </c>
      <c r="W16" s="72">
        <f>+'4'!M$2</f>
        <v>0</v>
      </c>
      <c r="X16" s="72">
        <f>+'4'!N$2</f>
        <v>0</v>
      </c>
      <c r="Y16" s="72" t="e">
        <f>+'4'!O$2</f>
        <v>#DIV/0!</v>
      </c>
      <c r="Z16" s="72">
        <f>+'4'!P$2</f>
        <v>0</v>
      </c>
      <c r="AA16" s="72" t="e">
        <f>+'4'!Q$2</f>
        <v>#DIV/0!</v>
      </c>
      <c r="AB16" s="72">
        <f t="shared" si="28"/>
        <v>0</v>
      </c>
      <c r="AC16" s="72" t="e">
        <f t="shared" si="29"/>
        <v>#DIV/0!</v>
      </c>
      <c r="AD16" s="72" t="e">
        <f t="shared" ca="1" si="7"/>
        <v>#DIV/0!</v>
      </c>
      <c r="AE16" s="72" t="str">
        <f t="shared" si="30"/>
        <v/>
      </c>
      <c r="AF16" s="72" t="str">
        <f t="shared" si="31"/>
        <v/>
      </c>
      <c r="AG16" s="72" t="str">
        <f t="shared" si="32"/>
        <v/>
      </c>
      <c r="AH16" s="72" t="str">
        <f t="shared" si="33"/>
        <v/>
      </c>
      <c r="AI16" s="72" t="str">
        <f t="shared" si="34"/>
        <v/>
      </c>
      <c r="AJ16" s="72" t="str">
        <f t="shared" si="35"/>
        <v/>
      </c>
      <c r="AK16" s="72" t="str">
        <f t="shared" si="36"/>
        <v/>
      </c>
      <c r="AL16" s="72" t="str">
        <f t="shared" si="37"/>
        <v/>
      </c>
      <c r="AM16" s="72" t="str">
        <f t="shared" si="38"/>
        <v/>
      </c>
      <c r="AN16" s="72" t="str">
        <f t="shared" si="39"/>
        <v/>
      </c>
      <c r="AO16" s="73" t="e">
        <f t="shared" si="40"/>
        <v>#DIV/0!</v>
      </c>
      <c r="AP16" s="73" t="e">
        <f t="shared" si="10"/>
        <v>#DIV/0!</v>
      </c>
      <c r="AQ16" s="73" t="e">
        <f t="shared" si="11"/>
        <v>#DIV/0!</v>
      </c>
      <c r="AR16" s="73" t="e">
        <f t="shared" si="12"/>
        <v>#DIV/0!</v>
      </c>
      <c r="AS16" s="73" t="e">
        <f t="shared" si="41"/>
        <v>#DIV/0!</v>
      </c>
      <c r="AT16" s="73" t="e">
        <f t="shared" si="42"/>
        <v>#DIV/0!</v>
      </c>
      <c r="AU16" s="73">
        <f t="shared" si="43"/>
        <v>0</v>
      </c>
    </row>
    <row r="17" spans="3:47" s="63" customFormat="1" ht="13.8" thickBot="1" x14ac:dyDescent="0.3">
      <c r="C17" s="64" t="str">
        <f ca="1">+'5'!$C$1</f>
        <v>TEST 5</v>
      </c>
      <c r="D17" s="64"/>
      <c r="E17" s="65">
        <f t="shared" si="16"/>
        <v>0</v>
      </c>
      <c r="F17" s="66"/>
      <c r="G17" s="67" t="str">
        <f t="shared" si="17"/>
        <v/>
      </c>
      <c r="H17" s="68" t="str">
        <f t="shared" si="18"/>
        <v/>
      </c>
      <c r="I17" s="68" t="str">
        <f t="shared" si="19"/>
        <v/>
      </c>
      <c r="J17" s="68" t="str">
        <f t="shared" si="20"/>
        <v/>
      </c>
      <c r="K17" s="68" t="str">
        <f t="shared" si="21"/>
        <v/>
      </c>
      <c r="L17" s="68" t="str">
        <f t="shared" si="22"/>
        <v/>
      </c>
      <c r="M17" s="68" t="str">
        <f t="shared" si="23"/>
        <v/>
      </c>
      <c r="N17" s="68" t="str">
        <f t="shared" si="24"/>
        <v/>
      </c>
      <c r="O17" s="68" t="str">
        <f t="shared" si="25"/>
        <v/>
      </c>
      <c r="P17" s="69" t="str">
        <f t="shared" si="26"/>
        <v/>
      </c>
      <c r="Q17" s="70"/>
      <c r="R17" s="71" t="e">
        <f t="shared" si="27"/>
        <v>#DIV/0!</v>
      </c>
      <c r="T17" s="72">
        <f>+'5'!J$2</f>
        <v>0</v>
      </c>
      <c r="U17" s="72">
        <f>+'5'!K$2</f>
        <v>0</v>
      </c>
      <c r="V17" s="72">
        <f>+'5'!L$2</f>
        <v>0</v>
      </c>
      <c r="W17" s="72">
        <f>+'5'!M$2</f>
        <v>0</v>
      </c>
      <c r="X17" s="72">
        <f>+'5'!N$2</f>
        <v>0</v>
      </c>
      <c r="Y17" s="72" t="e">
        <f>+'5'!O$2</f>
        <v>#DIV/0!</v>
      </c>
      <c r="Z17" s="72">
        <f>+'5'!P$2</f>
        <v>0</v>
      </c>
      <c r="AA17" s="72" t="e">
        <f>+'5'!Q$2</f>
        <v>#DIV/0!</v>
      </c>
      <c r="AB17" s="72">
        <f t="shared" si="28"/>
        <v>0</v>
      </c>
      <c r="AC17" s="72" t="e">
        <f t="shared" si="29"/>
        <v>#DIV/0!</v>
      </c>
      <c r="AD17" s="72" t="e">
        <f t="shared" ca="1" si="7"/>
        <v>#DIV/0!</v>
      </c>
      <c r="AE17" s="72" t="str">
        <f t="shared" si="30"/>
        <v/>
      </c>
      <c r="AF17" s="72" t="str">
        <f t="shared" si="31"/>
        <v/>
      </c>
      <c r="AG17" s="72" t="str">
        <f t="shared" si="32"/>
        <v/>
      </c>
      <c r="AH17" s="72" t="str">
        <f t="shared" si="33"/>
        <v/>
      </c>
      <c r="AI17" s="72" t="str">
        <f t="shared" si="34"/>
        <v/>
      </c>
      <c r="AJ17" s="72" t="str">
        <f t="shared" si="35"/>
        <v/>
      </c>
      <c r="AK17" s="72" t="str">
        <f t="shared" si="36"/>
        <v/>
      </c>
      <c r="AL17" s="72" t="str">
        <f t="shared" si="37"/>
        <v/>
      </c>
      <c r="AM17" s="72" t="str">
        <f t="shared" si="38"/>
        <v/>
      </c>
      <c r="AN17" s="72" t="str">
        <f t="shared" si="39"/>
        <v/>
      </c>
      <c r="AO17" s="73" t="e">
        <f t="shared" si="40"/>
        <v>#DIV/0!</v>
      </c>
      <c r="AP17" s="73" t="e">
        <f t="shared" si="10"/>
        <v>#DIV/0!</v>
      </c>
      <c r="AQ17" s="73" t="e">
        <f t="shared" si="11"/>
        <v>#DIV/0!</v>
      </c>
      <c r="AR17" s="73" t="e">
        <f t="shared" si="12"/>
        <v>#DIV/0!</v>
      </c>
      <c r="AS17" s="73" t="e">
        <f t="shared" si="41"/>
        <v>#DIV/0!</v>
      </c>
      <c r="AT17" s="73" t="e">
        <f t="shared" si="42"/>
        <v>#DIV/0!</v>
      </c>
      <c r="AU17" s="73">
        <f t="shared" si="43"/>
        <v>0</v>
      </c>
    </row>
    <row r="18" spans="3:47" s="63" customFormat="1" ht="13.8" thickBot="1" x14ac:dyDescent="0.3">
      <c r="C18" s="64" t="str">
        <f ca="1">+'6'!$C$1</f>
        <v>TEST 6</v>
      </c>
      <c r="D18" s="64"/>
      <c r="E18" s="65">
        <f t="shared" si="16"/>
        <v>0</v>
      </c>
      <c r="F18" s="66"/>
      <c r="G18" s="67" t="str">
        <f t="shared" si="17"/>
        <v/>
      </c>
      <c r="H18" s="68" t="str">
        <f t="shared" si="18"/>
        <v/>
      </c>
      <c r="I18" s="68" t="str">
        <f t="shared" si="19"/>
        <v/>
      </c>
      <c r="J18" s="68" t="str">
        <f t="shared" si="20"/>
        <v/>
      </c>
      <c r="K18" s="68" t="str">
        <f t="shared" si="21"/>
        <v/>
      </c>
      <c r="L18" s="68" t="str">
        <f t="shared" si="22"/>
        <v/>
      </c>
      <c r="M18" s="68" t="str">
        <f t="shared" si="23"/>
        <v/>
      </c>
      <c r="N18" s="68" t="str">
        <f t="shared" si="24"/>
        <v/>
      </c>
      <c r="O18" s="68" t="str">
        <f t="shared" si="25"/>
        <v/>
      </c>
      <c r="P18" s="69" t="str">
        <f t="shared" si="26"/>
        <v/>
      </c>
      <c r="Q18" s="70"/>
      <c r="R18" s="71" t="e">
        <f t="shared" si="27"/>
        <v>#DIV/0!</v>
      </c>
      <c r="T18" s="72">
        <f>+'6'!J$2</f>
        <v>0</v>
      </c>
      <c r="U18" s="72">
        <f>+'6'!K$2</f>
        <v>0</v>
      </c>
      <c r="V18" s="72">
        <f>+'6'!L$2</f>
        <v>0</v>
      </c>
      <c r="W18" s="72">
        <f>+'6'!M$2</f>
        <v>0</v>
      </c>
      <c r="X18" s="72">
        <f>+'6'!N$2</f>
        <v>0</v>
      </c>
      <c r="Y18" s="72" t="e">
        <f>+'6'!O$2</f>
        <v>#DIV/0!</v>
      </c>
      <c r="Z18" s="72">
        <f>+'6'!P$2</f>
        <v>0</v>
      </c>
      <c r="AA18" s="72" t="e">
        <f>+'6'!Q$2</f>
        <v>#DIV/0!</v>
      </c>
      <c r="AB18" s="72">
        <f t="shared" si="28"/>
        <v>0</v>
      </c>
      <c r="AC18" s="72" t="e">
        <f t="shared" si="29"/>
        <v>#DIV/0!</v>
      </c>
      <c r="AD18" s="72" t="e">
        <f t="shared" ca="1" si="7"/>
        <v>#DIV/0!</v>
      </c>
      <c r="AE18" s="72" t="str">
        <f t="shared" si="30"/>
        <v/>
      </c>
      <c r="AF18" s="72" t="str">
        <f t="shared" si="31"/>
        <v/>
      </c>
      <c r="AG18" s="72" t="str">
        <f t="shared" si="32"/>
        <v/>
      </c>
      <c r="AH18" s="72" t="str">
        <f t="shared" si="33"/>
        <v/>
      </c>
      <c r="AI18" s="72" t="str">
        <f t="shared" si="34"/>
        <v/>
      </c>
      <c r="AJ18" s="72" t="str">
        <f t="shared" si="35"/>
        <v/>
      </c>
      <c r="AK18" s="72" t="str">
        <f t="shared" si="36"/>
        <v/>
      </c>
      <c r="AL18" s="72" t="str">
        <f t="shared" si="37"/>
        <v/>
      </c>
      <c r="AM18" s="72" t="str">
        <f t="shared" si="38"/>
        <v/>
      </c>
      <c r="AN18" s="72" t="str">
        <f t="shared" si="39"/>
        <v/>
      </c>
      <c r="AO18" s="73" t="e">
        <f t="shared" si="40"/>
        <v>#DIV/0!</v>
      </c>
      <c r="AP18" s="73" t="e">
        <f t="shared" si="10"/>
        <v>#DIV/0!</v>
      </c>
      <c r="AQ18" s="73" t="e">
        <f t="shared" si="11"/>
        <v>#DIV/0!</v>
      </c>
      <c r="AR18" s="73" t="e">
        <f t="shared" si="12"/>
        <v>#DIV/0!</v>
      </c>
      <c r="AS18" s="73" t="e">
        <f t="shared" si="41"/>
        <v>#DIV/0!</v>
      </c>
      <c r="AT18" s="73" t="e">
        <f t="shared" si="42"/>
        <v>#DIV/0!</v>
      </c>
      <c r="AU18" s="73">
        <f t="shared" si="43"/>
        <v>0</v>
      </c>
    </row>
    <row r="19" spans="3:47" s="63" customFormat="1" ht="13.8" thickBot="1" x14ac:dyDescent="0.3">
      <c r="C19" s="64" t="str">
        <f ca="1">+'7'!$C$1</f>
        <v>TEST 7</v>
      </c>
      <c r="D19" s="64"/>
      <c r="E19" s="65">
        <f>+T19</f>
        <v>0</v>
      </c>
      <c r="F19" s="66"/>
      <c r="G19" s="67" t="str">
        <f t="shared" si="17"/>
        <v/>
      </c>
      <c r="H19" s="68" t="str">
        <f t="shared" si="18"/>
        <v/>
      </c>
      <c r="I19" s="68" t="str">
        <f t="shared" si="19"/>
        <v/>
      </c>
      <c r="J19" s="68" t="str">
        <f t="shared" si="20"/>
        <v/>
      </c>
      <c r="K19" s="68" t="str">
        <f t="shared" si="21"/>
        <v/>
      </c>
      <c r="L19" s="68" t="str">
        <f t="shared" si="22"/>
        <v/>
      </c>
      <c r="M19" s="68" t="str">
        <f t="shared" si="23"/>
        <v/>
      </c>
      <c r="N19" s="68" t="str">
        <f t="shared" si="24"/>
        <v/>
      </c>
      <c r="O19" s="68" t="str">
        <f t="shared" si="25"/>
        <v/>
      </c>
      <c r="P19" s="69" t="str">
        <f t="shared" si="26"/>
        <v/>
      </c>
      <c r="Q19" s="70"/>
      <c r="R19" s="71" t="e">
        <f t="shared" si="27"/>
        <v>#DIV/0!</v>
      </c>
      <c r="T19" s="72">
        <f>+'7'!J$2</f>
        <v>0</v>
      </c>
      <c r="U19" s="72">
        <f>+'7'!K$2</f>
        <v>0</v>
      </c>
      <c r="V19" s="72">
        <f>+'7'!L$2</f>
        <v>0</v>
      </c>
      <c r="W19" s="72">
        <f>+'7'!M$2</f>
        <v>0</v>
      </c>
      <c r="X19" s="72">
        <f>+'7'!N$2</f>
        <v>0</v>
      </c>
      <c r="Y19" s="72" t="e">
        <f>+'7'!O$2</f>
        <v>#DIV/0!</v>
      </c>
      <c r="Z19" s="72">
        <f>+'7'!P$2</f>
        <v>0</v>
      </c>
      <c r="AA19" s="72" t="e">
        <f>+'7'!Q$2</f>
        <v>#DIV/0!</v>
      </c>
      <c r="AB19" s="72">
        <f t="shared" ref="AB19" si="44">IF(X19=0,0,ROUND(Y19*10,1))</f>
        <v>0</v>
      </c>
      <c r="AC19" s="72" t="e">
        <f t="shared" ref="AC19" si="45">IF(AA19&gt;4.99,"B","M")</f>
        <v>#DIV/0!</v>
      </c>
      <c r="AD19" s="72" t="e">
        <f t="shared" ca="1" si="7"/>
        <v>#DIV/0!</v>
      </c>
      <c r="AE19" s="72" t="str">
        <f t="shared" ref="AE19" si="46">IF(AE$11&lt;$AB19,AD19,"")</f>
        <v/>
      </c>
      <c r="AF19" s="72" t="str">
        <f t="shared" ref="AF19" si="47">IF(AF$11&lt;$AB19,AE19,"")</f>
        <v/>
      </c>
      <c r="AG19" s="72" t="str">
        <f t="shared" ref="AG19" si="48">IF(AG$11&lt;$AB19,AF19,"")</f>
        <v/>
      </c>
      <c r="AH19" s="72" t="str">
        <f t="shared" ref="AH19" si="49">IF(AH$11&lt;$AB19,AG19,"")</f>
        <v/>
      </c>
      <c r="AI19" s="72" t="str">
        <f t="shared" ref="AI19" si="50">IF(AI$11&lt;$AB19,AH19,"")</f>
        <v/>
      </c>
      <c r="AJ19" s="72" t="str">
        <f t="shared" ref="AJ19" si="51">IF(AJ$11&lt;$AB19,AI19,"")</f>
        <v/>
      </c>
      <c r="AK19" s="72" t="str">
        <f t="shared" ref="AK19" si="52">IF(AK$11&lt;$AB19,AJ19,"")</f>
        <v/>
      </c>
      <c r="AL19" s="72" t="str">
        <f t="shared" ref="AL19" si="53">IF(AL$11&lt;$AB19,AK19,"")</f>
        <v/>
      </c>
      <c r="AM19" s="72" t="str">
        <f t="shared" ref="AM19" si="54">IF(AM$11&lt;$AB19,AL19,"")</f>
        <v/>
      </c>
      <c r="AN19" s="72" t="str">
        <f t="shared" ref="AN19" si="55">IF(AN$11&lt;$AB19,AM19,"")</f>
        <v/>
      </c>
      <c r="AO19" s="73" t="e">
        <f t="shared" ref="AO19" si="56">IF(AA19&lt;4,AO$11,"")</f>
        <v>#DIV/0!</v>
      </c>
      <c r="AP19" s="73" t="e">
        <f t="shared" ref="AP19" si="57">IF(AND(AA19&gt;3.99,AA19&lt;5),AP$11,"")</f>
        <v>#DIV/0!</v>
      </c>
      <c r="AQ19" s="73" t="e">
        <f t="shared" ref="AQ19" si="58">IF(AND(AA19&gt;4.99,AA19&lt;7),AQ$11,"")</f>
        <v>#DIV/0!</v>
      </c>
      <c r="AR19" s="73" t="e">
        <f t="shared" ref="AR19" si="59">IF(AND(AA19&gt;6.99,AA19&lt;8),AR$11,"")</f>
        <v>#DIV/0!</v>
      </c>
      <c r="AS19" s="73" t="e">
        <f t="shared" ref="AS19" si="60">IF(AA19&gt;8,AS$11,"")</f>
        <v>#DIV/0!</v>
      </c>
      <c r="AT19" s="73" t="e">
        <f t="shared" ref="AT19" si="61">CONCATENATE(AO19,AP19,AQ19,AR19,AS19)</f>
        <v>#DIV/0!</v>
      </c>
      <c r="AU19" s="73">
        <f t="shared" ref="AU19" si="62">T19-(U19+V19)</f>
        <v>0</v>
      </c>
    </row>
    <row r="20" spans="3:47" s="63" customFormat="1" ht="13.8" thickBot="1" x14ac:dyDescent="0.3">
      <c r="C20" s="64" t="str">
        <f ca="1">+'8'!$C$1</f>
        <v>TEST 8</v>
      </c>
      <c r="D20" s="64"/>
      <c r="E20" s="65">
        <f t="shared" si="16"/>
        <v>0</v>
      </c>
      <c r="F20" s="66"/>
      <c r="G20" s="67" t="str">
        <f t="shared" si="17"/>
        <v/>
      </c>
      <c r="H20" s="68" t="str">
        <f t="shared" si="18"/>
        <v/>
      </c>
      <c r="I20" s="68" t="str">
        <f t="shared" si="19"/>
        <v/>
      </c>
      <c r="J20" s="68" t="str">
        <f t="shared" si="20"/>
        <v/>
      </c>
      <c r="K20" s="68" t="str">
        <f t="shared" si="21"/>
        <v/>
      </c>
      <c r="L20" s="68" t="str">
        <f t="shared" si="22"/>
        <v/>
      </c>
      <c r="M20" s="68" t="str">
        <f t="shared" si="23"/>
        <v/>
      </c>
      <c r="N20" s="68" t="str">
        <f t="shared" si="24"/>
        <v/>
      </c>
      <c r="O20" s="68" t="str">
        <f t="shared" si="25"/>
        <v/>
      </c>
      <c r="P20" s="69" t="str">
        <f t="shared" si="26"/>
        <v/>
      </c>
      <c r="Q20" s="70"/>
      <c r="R20" s="71" t="e">
        <f t="shared" si="27"/>
        <v>#DIV/0!</v>
      </c>
      <c r="T20" s="72">
        <f>+'8'!J$2</f>
        <v>0</v>
      </c>
      <c r="U20" s="72">
        <f>+'8'!K$2</f>
        <v>0</v>
      </c>
      <c r="V20" s="72">
        <f>+'8'!L$2</f>
        <v>0</v>
      </c>
      <c r="W20" s="72">
        <f>+'8'!M$2</f>
        <v>0</v>
      </c>
      <c r="X20" s="72">
        <f>+'8'!N$2</f>
        <v>0</v>
      </c>
      <c r="Y20" s="72" t="e">
        <f>+'8'!O$2</f>
        <v>#DIV/0!</v>
      </c>
      <c r="Z20" s="72">
        <f>+'8'!P$2</f>
        <v>0</v>
      </c>
      <c r="AA20" s="72" t="e">
        <f>+'8'!Q$2</f>
        <v>#DIV/0!</v>
      </c>
      <c r="AB20" s="72">
        <f t="shared" si="28"/>
        <v>0</v>
      </c>
      <c r="AC20" s="72" t="e">
        <f t="shared" si="29"/>
        <v>#DIV/0!</v>
      </c>
      <c r="AD20" s="72" t="e">
        <f t="shared" ca="1" si="7"/>
        <v>#DIV/0!</v>
      </c>
      <c r="AE20" s="72" t="str">
        <f t="shared" si="30"/>
        <v/>
      </c>
      <c r="AF20" s="72" t="str">
        <f t="shared" si="31"/>
        <v/>
      </c>
      <c r="AG20" s="72" t="str">
        <f t="shared" si="32"/>
        <v/>
      </c>
      <c r="AH20" s="72" t="str">
        <f t="shared" si="33"/>
        <v/>
      </c>
      <c r="AI20" s="72" t="str">
        <f t="shared" si="34"/>
        <v/>
      </c>
      <c r="AJ20" s="72" t="str">
        <f t="shared" si="35"/>
        <v/>
      </c>
      <c r="AK20" s="72" t="str">
        <f t="shared" si="36"/>
        <v/>
      </c>
      <c r="AL20" s="72" t="str">
        <f t="shared" si="37"/>
        <v/>
      </c>
      <c r="AM20" s="72" t="str">
        <f t="shared" si="38"/>
        <v/>
      </c>
      <c r="AN20" s="72" t="str">
        <f t="shared" si="39"/>
        <v/>
      </c>
      <c r="AO20" s="73" t="e">
        <f t="shared" si="40"/>
        <v>#DIV/0!</v>
      </c>
      <c r="AP20" s="73" t="e">
        <f t="shared" si="10"/>
        <v>#DIV/0!</v>
      </c>
      <c r="AQ20" s="73" t="e">
        <f t="shared" si="11"/>
        <v>#DIV/0!</v>
      </c>
      <c r="AR20" s="73" t="e">
        <f t="shared" si="12"/>
        <v>#DIV/0!</v>
      </c>
      <c r="AS20" s="73" t="e">
        <f t="shared" si="41"/>
        <v>#DIV/0!</v>
      </c>
      <c r="AT20" s="73" t="e">
        <f t="shared" si="42"/>
        <v>#DIV/0!</v>
      </c>
      <c r="AU20" s="73">
        <f t="shared" si="43"/>
        <v>0</v>
      </c>
    </row>
    <row r="21" spans="3:47" s="63" customFormat="1" ht="13.8" thickBot="1" x14ac:dyDescent="0.3">
      <c r="C21" s="64" t="str">
        <f ca="1">+'9'!$C$1</f>
        <v>TEST 9</v>
      </c>
      <c r="D21" s="64"/>
      <c r="E21" s="65">
        <f t="shared" si="16"/>
        <v>0</v>
      </c>
      <c r="F21" s="66"/>
      <c r="G21" s="67" t="str">
        <f t="shared" si="17"/>
        <v/>
      </c>
      <c r="H21" s="68" t="str">
        <f t="shared" si="18"/>
        <v/>
      </c>
      <c r="I21" s="68" t="str">
        <f t="shared" si="19"/>
        <v/>
      </c>
      <c r="J21" s="68" t="str">
        <f t="shared" si="20"/>
        <v/>
      </c>
      <c r="K21" s="68" t="str">
        <f t="shared" si="21"/>
        <v/>
      </c>
      <c r="L21" s="68" t="str">
        <f t="shared" si="22"/>
        <v/>
      </c>
      <c r="M21" s="68" t="str">
        <f t="shared" si="23"/>
        <v/>
      </c>
      <c r="N21" s="68" t="str">
        <f t="shared" si="24"/>
        <v/>
      </c>
      <c r="O21" s="68" t="str">
        <f t="shared" si="25"/>
        <v/>
      </c>
      <c r="P21" s="69" t="str">
        <f t="shared" si="26"/>
        <v/>
      </c>
      <c r="Q21" s="70"/>
      <c r="R21" s="71" t="e">
        <f t="shared" si="27"/>
        <v>#DIV/0!</v>
      </c>
      <c r="T21" s="72">
        <f>+'9'!J$2</f>
        <v>0</v>
      </c>
      <c r="U21" s="72">
        <f>+'9'!K$2</f>
        <v>0</v>
      </c>
      <c r="V21" s="72">
        <f>+'9'!L$2</f>
        <v>0</v>
      </c>
      <c r="W21" s="72">
        <f>+'9'!M$2</f>
        <v>0</v>
      </c>
      <c r="X21" s="72">
        <f>+'9'!N$2</f>
        <v>0</v>
      </c>
      <c r="Y21" s="72" t="e">
        <f>+'9'!O$2</f>
        <v>#DIV/0!</v>
      </c>
      <c r="Z21" s="72">
        <f>+'9'!P$2</f>
        <v>0</v>
      </c>
      <c r="AA21" s="72" t="e">
        <f>+'9'!Q$2</f>
        <v>#DIV/0!</v>
      </c>
      <c r="AB21" s="72">
        <f t="shared" si="28"/>
        <v>0</v>
      </c>
      <c r="AC21" s="72" t="e">
        <f t="shared" si="29"/>
        <v>#DIV/0!</v>
      </c>
      <c r="AD21" s="72" t="e">
        <f t="shared" ca="1" si="7"/>
        <v>#DIV/0!</v>
      </c>
      <c r="AE21" s="72" t="str">
        <f t="shared" si="30"/>
        <v/>
      </c>
      <c r="AF21" s="72" t="str">
        <f t="shared" si="31"/>
        <v/>
      </c>
      <c r="AG21" s="72" t="str">
        <f t="shared" si="32"/>
        <v/>
      </c>
      <c r="AH21" s="72" t="str">
        <f t="shared" si="33"/>
        <v/>
      </c>
      <c r="AI21" s="72" t="str">
        <f t="shared" si="34"/>
        <v/>
      </c>
      <c r="AJ21" s="72" t="str">
        <f t="shared" si="35"/>
        <v/>
      </c>
      <c r="AK21" s="72" t="str">
        <f t="shared" si="36"/>
        <v/>
      </c>
      <c r="AL21" s="72" t="str">
        <f t="shared" si="37"/>
        <v/>
      </c>
      <c r="AM21" s="72" t="str">
        <f t="shared" si="38"/>
        <v/>
      </c>
      <c r="AN21" s="72" t="str">
        <f t="shared" si="39"/>
        <v/>
      </c>
      <c r="AO21" s="73" t="e">
        <f t="shared" si="40"/>
        <v>#DIV/0!</v>
      </c>
      <c r="AP21" s="73" t="e">
        <f t="shared" si="10"/>
        <v>#DIV/0!</v>
      </c>
      <c r="AQ21" s="73" t="e">
        <f t="shared" si="11"/>
        <v>#DIV/0!</v>
      </c>
      <c r="AR21" s="73" t="e">
        <f t="shared" si="12"/>
        <v>#DIV/0!</v>
      </c>
      <c r="AS21" s="73" t="e">
        <f t="shared" si="41"/>
        <v>#DIV/0!</v>
      </c>
      <c r="AT21" s="73" t="e">
        <f t="shared" si="42"/>
        <v>#DIV/0!</v>
      </c>
      <c r="AU21" s="73">
        <f t="shared" si="43"/>
        <v>0</v>
      </c>
    </row>
    <row r="22" spans="3:47" s="63" customFormat="1" ht="13.8" thickBot="1" x14ac:dyDescent="0.3">
      <c r="C22" s="64" t="str">
        <f ca="1">+'10'!$C$1</f>
        <v>TEST 10</v>
      </c>
      <c r="D22" s="64"/>
      <c r="E22" s="65">
        <f t="shared" si="16"/>
        <v>0</v>
      </c>
      <c r="F22" s="66"/>
      <c r="G22" s="67" t="str">
        <f t="shared" si="17"/>
        <v/>
      </c>
      <c r="H22" s="68" t="str">
        <f t="shared" si="18"/>
        <v/>
      </c>
      <c r="I22" s="68" t="str">
        <f t="shared" si="19"/>
        <v/>
      </c>
      <c r="J22" s="68" t="str">
        <f t="shared" si="20"/>
        <v/>
      </c>
      <c r="K22" s="68" t="str">
        <f t="shared" si="21"/>
        <v/>
      </c>
      <c r="L22" s="68" t="str">
        <f t="shared" si="22"/>
        <v/>
      </c>
      <c r="M22" s="68" t="str">
        <f t="shared" si="23"/>
        <v/>
      </c>
      <c r="N22" s="68" t="str">
        <f t="shared" si="24"/>
        <v/>
      </c>
      <c r="O22" s="68" t="str">
        <f t="shared" si="25"/>
        <v/>
      </c>
      <c r="P22" s="69" t="str">
        <f t="shared" si="26"/>
        <v/>
      </c>
      <c r="Q22" s="70"/>
      <c r="R22" s="71" t="e">
        <f t="shared" si="27"/>
        <v>#DIV/0!</v>
      </c>
      <c r="T22" s="72">
        <f>+'10'!J$2</f>
        <v>0</v>
      </c>
      <c r="U22" s="72">
        <f>+'10'!K$2</f>
        <v>0</v>
      </c>
      <c r="V22" s="72">
        <f>+'10'!L$2</f>
        <v>0</v>
      </c>
      <c r="W22" s="72">
        <f>+'10'!M$2</f>
        <v>0</v>
      </c>
      <c r="X22" s="72">
        <f>+'10'!N$2</f>
        <v>0</v>
      </c>
      <c r="Y22" s="72" t="e">
        <f>+'10'!O$2</f>
        <v>#DIV/0!</v>
      </c>
      <c r="Z22" s="72">
        <f>+'10'!P$2</f>
        <v>0</v>
      </c>
      <c r="AA22" s="72" t="e">
        <f>+'10'!Q$2</f>
        <v>#DIV/0!</v>
      </c>
      <c r="AB22" s="72">
        <f t="shared" si="28"/>
        <v>0</v>
      </c>
      <c r="AC22" s="72" t="e">
        <f t="shared" si="29"/>
        <v>#DIV/0!</v>
      </c>
      <c r="AD22" s="72" t="e">
        <f t="shared" ca="1" si="7"/>
        <v>#DIV/0!</v>
      </c>
      <c r="AE22" s="72" t="str">
        <f t="shared" si="30"/>
        <v/>
      </c>
      <c r="AF22" s="72" t="str">
        <f t="shared" si="31"/>
        <v/>
      </c>
      <c r="AG22" s="72" t="str">
        <f t="shared" si="32"/>
        <v/>
      </c>
      <c r="AH22" s="72" t="str">
        <f t="shared" si="33"/>
        <v/>
      </c>
      <c r="AI22" s="72" t="str">
        <f t="shared" si="34"/>
        <v/>
      </c>
      <c r="AJ22" s="72" t="str">
        <f t="shared" si="35"/>
        <v/>
      </c>
      <c r="AK22" s="72" t="str">
        <f t="shared" si="36"/>
        <v/>
      </c>
      <c r="AL22" s="72" t="str">
        <f t="shared" si="37"/>
        <v/>
      </c>
      <c r="AM22" s="72" t="str">
        <f t="shared" si="38"/>
        <v/>
      </c>
      <c r="AN22" s="72" t="str">
        <f t="shared" si="39"/>
        <v/>
      </c>
      <c r="AO22" s="73" t="e">
        <f t="shared" si="40"/>
        <v>#DIV/0!</v>
      </c>
      <c r="AP22" s="73" t="e">
        <f t="shared" si="10"/>
        <v>#DIV/0!</v>
      </c>
      <c r="AQ22" s="73" t="e">
        <f t="shared" si="11"/>
        <v>#DIV/0!</v>
      </c>
      <c r="AR22" s="73" t="e">
        <f t="shared" si="12"/>
        <v>#DIV/0!</v>
      </c>
      <c r="AS22" s="73" t="e">
        <f t="shared" si="41"/>
        <v>#DIV/0!</v>
      </c>
      <c r="AT22" s="73" t="e">
        <f t="shared" si="42"/>
        <v>#DIV/0!</v>
      </c>
      <c r="AU22" s="73">
        <f t="shared" si="43"/>
        <v>0</v>
      </c>
    </row>
    <row r="23" spans="3:47" s="63" customFormat="1" ht="13.8" thickBot="1" x14ac:dyDescent="0.3">
      <c r="C23" s="64" t="str">
        <f ca="1">+'11'!$C$1</f>
        <v>TEST 11</v>
      </c>
      <c r="D23" s="64"/>
      <c r="E23" s="65">
        <f t="shared" si="16"/>
        <v>0</v>
      </c>
      <c r="F23" s="66"/>
      <c r="G23" s="67" t="str">
        <f t="shared" si="17"/>
        <v/>
      </c>
      <c r="H23" s="68" t="str">
        <f t="shared" si="18"/>
        <v/>
      </c>
      <c r="I23" s="68" t="str">
        <f t="shared" si="19"/>
        <v/>
      </c>
      <c r="J23" s="68" t="str">
        <f t="shared" si="20"/>
        <v/>
      </c>
      <c r="K23" s="68" t="str">
        <f t="shared" si="21"/>
        <v/>
      </c>
      <c r="L23" s="68" t="str">
        <f t="shared" si="22"/>
        <v/>
      </c>
      <c r="M23" s="68" t="str">
        <f t="shared" si="23"/>
        <v/>
      </c>
      <c r="N23" s="68" t="str">
        <f t="shared" si="24"/>
        <v/>
      </c>
      <c r="O23" s="68" t="str">
        <f t="shared" si="25"/>
        <v/>
      </c>
      <c r="P23" s="69" t="str">
        <f t="shared" si="26"/>
        <v/>
      </c>
      <c r="Q23" s="70"/>
      <c r="R23" s="71" t="e">
        <f t="shared" si="27"/>
        <v>#DIV/0!</v>
      </c>
      <c r="T23" s="72">
        <f>+'11'!J$2</f>
        <v>0</v>
      </c>
      <c r="U23" s="72">
        <f>+'11'!K$2</f>
        <v>0</v>
      </c>
      <c r="V23" s="72">
        <f>+'11'!L$2</f>
        <v>0</v>
      </c>
      <c r="W23" s="72">
        <f>+'11'!M$2</f>
        <v>0</v>
      </c>
      <c r="X23" s="72">
        <f>+'11'!N$2</f>
        <v>0</v>
      </c>
      <c r="Y23" s="72" t="e">
        <f>+'11'!O$2</f>
        <v>#DIV/0!</v>
      </c>
      <c r="Z23" s="72">
        <f>+'11'!P$2</f>
        <v>0</v>
      </c>
      <c r="AA23" s="72" t="e">
        <f>+'11'!Q$2</f>
        <v>#DIV/0!</v>
      </c>
      <c r="AB23" s="72">
        <f t="shared" si="28"/>
        <v>0</v>
      </c>
      <c r="AC23" s="72" t="e">
        <f t="shared" si="29"/>
        <v>#DIV/0!</v>
      </c>
      <c r="AD23" s="72" t="e">
        <f t="shared" ca="1" si="7"/>
        <v>#DIV/0!</v>
      </c>
      <c r="AE23" s="72" t="str">
        <f t="shared" si="30"/>
        <v/>
      </c>
      <c r="AF23" s="72" t="str">
        <f t="shared" si="31"/>
        <v/>
      </c>
      <c r="AG23" s="72" t="str">
        <f t="shared" si="32"/>
        <v/>
      </c>
      <c r="AH23" s="72" t="str">
        <f t="shared" si="33"/>
        <v/>
      </c>
      <c r="AI23" s="72" t="str">
        <f t="shared" si="34"/>
        <v/>
      </c>
      <c r="AJ23" s="72" t="str">
        <f t="shared" si="35"/>
        <v/>
      </c>
      <c r="AK23" s="72" t="str">
        <f t="shared" si="36"/>
        <v/>
      </c>
      <c r="AL23" s="72" t="str">
        <f t="shared" si="37"/>
        <v/>
      </c>
      <c r="AM23" s="72" t="str">
        <f t="shared" si="38"/>
        <v/>
      </c>
      <c r="AN23" s="72" t="str">
        <f t="shared" si="39"/>
        <v/>
      </c>
      <c r="AO23" s="73" t="e">
        <f t="shared" si="40"/>
        <v>#DIV/0!</v>
      </c>
      <c r="AP23" s="73" t="e">
        <f t="shared" si="10"/>
        <v>#DIV/0!</v>
      </c>
      <c r="AQ23" s="73" t="e">
        <f t="shared" si="11"/>
        <v>#DIV/0!</v>
      </c>
      <c r="AR23" s="73" t="e">
        <f t="shared" si="12"/>
        <v>#DIV/0!</v>
      </c>
      <c r="AS23" s="73" t="e">
        <f t="shared" si="41"/>
        <v>#DIV/0!</v>
      </c>
      <c r="AT23" s="73" t="e">
        <f t="shared" si="42"/>
        <v>#DIV/0!</v>
      </c>
      <c r="AU23" s="73">
        <f t="shared" si="43"/>
        <v>0</v>
      </c>
    </row>
    <row r="24" spans="3:47" s="63" customFormat="1" ht="13.8" hidden="1" thickBot="1" x14ac:dyDescent="0.3">
      <c r="C24" s="64" t="e">
        <f>+#REF!</f>
        <v>#REF!</v>
      </c>
      <c r="D24" s="64"/>
      <c r="E24" s="65" t="e">
        <f t="shared" si="16"/>
        <v>#REF!</v>
      </c>
      <c r="F24" s="66"/>
      <c r="G24" s="67" t="e">
        <f t="shared" si="17"/>
        <v>#REF!</v>
      </c>
      <c r="H24" s="68" t="e">
        <f t="shared" si="18"/>
        <v>#REF!</v>
      </c>
      <c r="I24" s="68" t="e">
        <f t="shared" si="19"/>
        <v>#REF!</v>
      </c>
      <c r="J24" s="68" t="e">
        <f t="shared" si="20"/>
        <v>#REF!</v>
      </c>
      <c r="K24" s="68" t="e">
        <f t="shared" si="21"/>
        <v>#REF!</v>
      </c>
      <c r="L24" s="68" t="e">
        <f t="shared" si="22"/>
        <v>#REF!</v>
      </c>
      <c r="M24" s="68" t="e">
        <f t="shared" si="23"/>
        <v>#REF!</v>
      </c>
      <c r="N24" s="68" t="e">
        <f t="shared" si="24"/>
        <v>#REF!</v>
      </c>
      <c r="O24" s="68" t="e">
        <f t="shared" si="25"/>
        <v>#REF!</v>
      </c>
      <c r="P24" s="69" t="e">
        <f t="shared" si="26"/>
        <v>#REF!</v>
      </c>
      <c r="Q24" s="70"/>
      <c r="R24" s="71" t="e">
        <f t="shared" si="27"/>
        <v>#REF!</v>
      </c>
      <c r="T24" s="72" t="e">
        <f>+#REF!</f>
        <v>#REF!</v>
      </c>
      <c r="U24" s="72" t="e">
        <f>+#REF!</f>
        <v>#REF!</v>
      </c>
      <c r="V24" s="72" t="e">
        <f>+#REF!</f>
        <v>#REF!</v>
      </c>
      <c r="W24" s="72" t="e">
        <f>+#REF!</f>
        <v>#REF!</v>
      </c>
      <c r="X24" s="72" t="e">
        <f>+#REF!</f>
        <v>#REF!</v>
      </c>
      <c r="Y24" s="72" t="e">
        <f>+#REF!</f>
        <v>#REF!</v>
      </c>
      <c r="Z24" s="72" t="e">
        <f>+#REF!</f>
        <v>#REF!</v>
      </c>
      <c r="AA24" s="72" t="e">
        <f>+#REF!</f>
        <v>#REF!</v>
      </c>
      <c r="AB24" s="72" t="e">
        <f t="shared" si="28"/>
        <v>#REF!</v>
      </c>
      <c r="AC24" s="72" t="e">
        <f t="shared" si="29"/>
        <v>#REF!</v>
      </c>
      <c r="AD24" s="72" t="e">
        <f t="shared" ca="1" si="7"/>
        <v>#REF!</v>
      </c>
      <c r="AE24" s="72" t="e">
        <f t="shared" si="30"/>
        <v>#REF!</v>
      </c>
      <c r="AF24" s="72" t="e">
        <f t="shared" si="31"/>
        <v>#REF!</v>
      </c>
      <c r="AG24" s="72" t="e">
        <f t="shared" si="32"/>
        <v>#REF!</v>
      </c>
      <c r="AH24" s="72" t="e">
        <f t="shared" si="33"/>
        <v>#REF!</v>
      </c>
      <c r="AI24" s="72" t="e">
        <f t="shared" si="34"/>
        <v>#REF!</v>
      </c>
      <c r="AJ24" s="72" t="e">
        <f t="shared" si="35"/>
        <v>#REF!</v>
      </c>
      <c r="AK24" s="72" t="e">
        <f t="shared" si="36"/>
        <v>#REF!</v>
      </c>
      <c r="AL24" s="72" t="e">
        <f t="shared" si="37"/>
        <v>#REF!</v>
      </c>
      <c r="AM24" s="72" t="e">
        <f t="shared" si="38"/>
        <v>#REF!</v>
      </c>
      <c r="AN24" s="72" t="e">
        <f t="shared" si="39"/>
        <v>#REF!</v>
      </c>
      <c r="AO24" s="73" t="e">
        <f t="shared" si="40"/>
        <v>#REF!</v>
      </c>
      <c r="AP24" s="73" t="e">
        <f t="shared" si="10"/>
        <v>#REF!</v>
      </c>
      <c r="AQ24" s="73" t="e">
        <f t="shared" si="11"/>
        <v>#REF!</v>
      </c>
      <c r="AR24" s="73" t="e">
        <f t="shared" si="12"/>
        <v>#REF!</v>
      </c>
      <c r="AS24" s="73" t="e">
        <f t="shared" si="41"/>
        <v>#REF!</v>
      </c>
      <c r="AT24" s="73" t="e">
        <f t="shared" si="42"/>
        <v>#REF!</v>
      </c>
      <c r="AU24" s="73" t="e">
        <f t="shared" si="43"/>
        <v>#REF!</v>
      </c>
    </row>
    <row r="25" spans="3:47" s="63" customFormat="1" ht="13.8" thickBot="1" x14ac:dyDescent="0.3">
      <c r="C25" s="118"/>
      <c r="D25" s="39"/>
      <c r="E25" s="39"/>
      <c r="F25" s="76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3"/>
      <c r="AP25" s="73"/>
      <c r="AQ25" s="73"/>
      <c r="AR25" s="73"/>
      <c r="AS25" s="73"/>
      <c r="AT25" s="73"/>
      <c r="AU25" s="73"/>
    </row>
    <row r="26" spans="3:47" s="63" customFormat="1" ht="13.8" thickBot="1" x14ac:dyDescent="0.3">
      <c r="C26" s="64" t="str">
        <f ca="1">+'0'!$C$1</f>
        <v>A U T O T E S T</v>
      </c>
      <c r="D26" s="74"/>
      <c r="E26" s="65">
        <f t="shared" ref="E26" si="63">+T26</f>
        <v>20</v>
      </c>
      <c r="F26" s="66"/>
      <c r="G26" s="67" t="str">
        <f t="shared" ref="G26" si="64">+AE26</f>
        <v/>
      </c>
      <c r="H26" s="68" t="str">
        <f t="shared" ref="H26" si="65">+AF26</f>
        <v/>
      </c>
      <c r="I26" s="68" t="str">
        <f t="shared" ref="I26" si="66">+AG26</f>
        <v/>
      </c>
      <c r="J26" s="68" t="str">
        <f t="shared" ref="J26" si="67">+AH26</f>
        <v/>
      </c>
      <c r="K26" s="68" t="str">
        <f t="shared" ref="K26" si="68">+AI26</f>
        <v/>
      </c>
      <c r="L26" s="68" t="str">
        <f t="shared" ref="L26" si="69">+AJ26</f>
        <v/>
      </c>
      <c r="M26" s="68" t="str">
        <f t="shared" ref="M26" si="70">+AK26</f>
        <v/>
      </c>
      <c r="N26" s="68" t="str">
        <f t="shared" ref="N26" si="71">+AL26</f>
        <v/>
      </c>
      <c r="O26" s="68" t="str">
        <f t="shared" ref="O26" si="72">+AM26</f>
        <v/>
      </c>
      <c r="P26" s="69" t="str">
        <f t="shared" ref="P26" si="73">+AN26</f>
        <v/>
      </c>
      <c r="Q26" s="70"/>
      <c r="R26" s="71" t="str">
        <f t="shared" ref="R26" si="74">IF(AU26=0,AT26,"")</f>
        <v/>
      </c>
      <c r="T26" s="72">
        <f>+'0'!L$2</f>
        <v>20</v>
      </c>
      <c r="U26" s="72">
        <f>+'0'!M$2</f>
        <v>0</v>
      </c>
      <c r="V26" s="72">
        <f>+'0'!N$2</f>
        <v>0</v>
      </c>
      <c r="W26" s="72">
        <f>+'0'!O$2</f>
        <v>0</v>
      </c>
      <c r="X26" s="72">
        <f>+'0'!P$2</f>
        <v>0</v>
      </c>
      <c r="Y26" s="72">
        <f>+'0'!Q$2</f>
        <v>0</v>
      </c>
      <c r="Z26" s="72">
        <f>+'0'!R$2</f>
        <v>0</v>
      </c>
      <c r="AA26" s="72" t="e">
        <f>+'0'!S$2</f>
        <v>#DIV/0!</v>
      </c>
      <c r="AB26" s="72">
        <f t="shared" ref="AB26" si="75">IF(X26=0,0,ROUND(Y26*10,1))</f>
        <v>0</v>
      </c>
      <c r="AC26" s="72" t="e">
        <f t="shared" ref="AC26" si="76">IF(AA26&gt;4.99,"B","M")</f>
        <v>#DIV/0!</v>
      </c>
      <c r="AD26" s="72" t="e">
        <f t="shared" ref="AD26" ca="1" si="77">IF($E$35="A",AC26,"")</f>
        <v>#DIV/0!</v>
      </c>
      <c r="AE26" s="72" t="str">
        <f t="shared" ref="AE26" si="78">IF(AE$11&lt;$AB26,AD26,"")</f>
        <v/>
      </c>
      <c r="AF26" s="72" t="str">
        <f t="shared" ref="AF26" si="79">IF(AF$11&lt;$AB26,AE26,"")</f>
        <v/>
      </c>
      <c r="AG26" s="72" t="str">
        <f t="shared" ref="AG26" si="80">IF(AG$11&lt;$AB26,AF26,"")</f>
        <v/>
      </c>
      <c r="AH26" s="72" t="str">
        <f t="shared" ref="AH26" si="81">IF(AH$11&lt;$AB26,AG26,"")</f>
        <v/>
      </c>
      <c r="AI26" s="72" t="str">
        <f t="shared" ref="AI26" si="82">IF(AI$11&lt;$AB26,AH26,"")</f>
        <v/>
      </c>
      <c r="AJ26" s="72" t="str">
        <f t="shared" ref="AJ26" si="83">IF(AJ$11&lt;$AB26,AI26,"")</f>
        <v/>
      </c>
      <c r="AK26" s="72" t="str">
        <f t="shared" ref="AK26" si="84">IF(AK$11&lt;$AB26,AJ26,"")</f>
        <v/>
      </c>
      <c r="AL26" s="72" t="str">
        <f t="shared" ref="AL26" si="85">IF(AL$11&lt;$AB26,AK26,"")</f>
        <v/>
      </c>
      <c r="AM26" s="72" t="str">
        <f t="shared" ref="AM26" si="86">IF(AM$11&lt;$AB26,AL26,"")</f>
        <v/>
      </c>
      <c r="AN26" s="72" t="str">
        <f t="shared" ref="AN26" si="87">IF(AN$11&lt;$AB26,AM26,"")</f>
        <v/>
      </c>
      <c r="AO26" s="73" t="e">
        <f t="shared" ref="AO26" si="88">IF(AA26&lt;4,AO$11,"")</f>
        <v>#DIV/0!</v>
      </c>
      <c r="AP26" s="73" t="e">
        <f t="shared" ref="AP26" si="89">IF(AND(AA26&gt;3.99,AA26&lt;5),AP$11,"")</f>
        <v>#DIV/0!</v>
      </c>
      <c r="AQ26" s="73" t="e">
        <f t="shared" ref="AQ26" si="90">IF(AND(AA26&gt;4.99,AA26&lt;7),AQ$11,"")</f>
        <v>#DIV/0!</v>
      </c>
      <c r="AR26" s="73" t="e">
        <f t="shared" ref="AR26" si="91">IF(AND(AA26&gt;6.99,AA26&lt;8),AR$11,"")</f>
        <v>#DIV/0!</v>
      </c>
      <c r="AS26" s="73" t="e">
        <f t="shared" ref="AS26" si="92">IF(AA26&gt;8,AS$11,"")</f>
        <v>#DIV/0!</v>
      </c>
      <c r="AT26" s="73" t="e">
        <f t="shared" ref="AT26" si="93">CONCATENATE(AO26,AP26,AQ26,AR26,AS26)</f>
        <v>#DIV/0!</v>
      </c>
      <c r="AU26" s="73">
        <f t="shared" ref="AU26" si="94">T26-(U26+V26)</f>
        <v>20</v>
      </c>
    </row>
    <row r="27" spans="3:47" ht="13.2" x14ac:dyDescent="0.25">
      <c r="C27" s="75"/>
      <c r="D27" s="39"/>
      <c r="E27" s="39"/>
      <c r="F27" s="76"/>
    </row>
    <row r="28" spans="3:47" ht="13.2" x14ac:dyDescent="0.25">
      <c r="C28" s="75"/>
      <c r="D28" s="39"/>
      <c r="E28" s="39"/>
      <c r="F28" s="76"/>
    </row>
    <row r="29" spans="3:47" ht="13.2" x14ac:dyDescent="0.25">
      <c r="C29" s="39"/>
      <c r="D29" s="39"/>
      <c r="E29" s="39"/>
      <c r="F29" s="76"/>
    </row>
    <row r="30" spans="3:47" ht="13.2" x14ac:dyDescent="0.25">
      <c r="C30" s="39"/>
      <c r="D30" s="39"/>
      <c r="E30" s="39"/>
      <c r="F30" s="76"/>
    </row>
    <row r="31" spans="3:47" s="113" customFormat="1" ht="13.2" hidden="1" x14ac:dyDescent="0.25">
      <c r="F31" s="114"/>
    </row>
    <row r="32" spans="3:47" s="113" customFormat="1" ht="13.2" hidden="1" x14ac:dyDescent="0.25">
      <c r="C32" s="113" t="s">
        <v>5</v>
      </c>
      <c r="E32" s="114"/>
    </row>
    <row r="33" spans="3:5" s="113" customFormat="1" ht="13.2" hidden="1" x14ac:dyDescent="0.25">
      <c r="C33" s="113" t="s">
        <v>6</v>
      </c>
      <c r="E33" s="3">
        <v>47696</v>
      </c>
    </row>
    <row r="34" spans="3:5" s="113" customFormat="1" ht="13.2" hidden="1" x14ac:dyDescent="0.25">
      <c r="C34" s="113" t="s">
        <v>7</v>
      </c>
      <c r="E34" s="115">
        <f ca="1">TODAY()</f>
        <v>43656</v>
      </c>
    </row>
    <row r="35" spans="3:5" s="113" customFormat="1" ht="13.2" hidden="1" x14ac:dyDescent="0.25">
      <c r="C35" s="113" t="s">
        <v>5</v>
      </c>
      <c r="E35" s="115" t="str">
        <f ca="1">IF(E33-E34&gt;0,"A","B")</f>
        <v>A</v>
      </c>
    </row>
    <row r="36" spans="3:5" s="113" customFormat="1" ht="13.2" hidden="1" x14ac:dyDescent="0.25">
      <c r="C36" s="113" t="s">
        <v>48</v>
      </c>
      <c r="E36" s="3" t="s">
        <v>256</v>
      </c>
    </row>
    <row r="37" spans="3:5" s="113" customFormat="1" hidden="1" x14ac:dyDescent="0.25">
      <c r="C37" s="116"/>
      <c r="D37" s="116"/>
      <c r="E37" s="117"/>
    </row>
    <row r="38" spans="3:5" x14ac:dyDescent="0.25"/>
    <row r="39" spans="3:5" hidden="1" x14ac:dyDescent="0.25"/>
    <row r="40" spans="3:5" hidden="1" x14ac:dyDescent="0.25"/>
    <row r="41" spans="3:5" hidden="1" x14ac:dyDescent="0.25"/>
    <row r="42" spans="3:5" hidden="1" x14ac:dyDescent="0.25"/>
    <row r="43" spans="3:5" hidden="1" x14ac:dyDescent="0.25"/>
    <row r="44" spans="3:5" hidden="1" x14ac:dyDescent="0.25"/>
    <row r="45" spans="3:5" hidden="1" x14ac:dyDescent="0.25"/>
    <row r="46" spans="3:5" hidden="1" x14ac:dyDescent="0.25"/>
    <row r="47" spans="3:5" hidden="1" x14ac:dyDescent="0.25"/>
    <row r="48" spans="3:5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x14ac:dyDescent="0.25"/>
    <row r="72" x14ac:dyDescent="0.25"/>
    <row r="73" x14ac:dyDescent="0.25"/>
    <row r="74" x14ac:dyDescent="0.25"/>
    <row r="75" x14ac:dyDescent="0.25"/>
    <row r="76" x14ac:dyDescent="0.25"/>
  </sheetData>
  <sheetProtection algorithmName="SHA-512" hashValue="Z1wxcSt9/PHTJ9hnkwksw+nCtOO24MMrUW3z578A8JtE4BZ/Y1yXJzdkrWEkCzux2OGtlKmx1EqUGn7KuV/kMA==" saltValue="HLA62SnvoqczW6gO81uigw==" spinCount="100000" sheet="1" objects="1" scenarios="1"/>
  <mergeCells count="3">
    <mergeCell ref="G11:P11"/>
    <mergeCell ref="C2:D2"/>
    <mergeCell ref="F2:Q2"/>
  </mergeCells>
  <conditionalFormatting sqref="G13:R24">
    <cfRule type="cellIs" dxfId="47" priority="212" stopIfTrue="1" operator="equal">
      <formula>"B"</formula>
    </cfRule>
    <cfRule type="cellIs" dxfId="46" priority="213" stopIfTrue="1" operator="equal">
      <formula>"M"</formula>
    </cfRule>
  </conditionalFormatting>
  <conditionalFormatting sqref="G26:R26">
    <cfRule type="cellIs" dxfId="45" priority="3" stopIfTrue="1" operator="equal">
      <formula>"B"</formula>
    </cfRule>
    <cfRule type="cellIs" dxfId="44" priority="4" stopIfTrue="1" operator="equal">
      <formula>"M"</formula>
    </cfRule>
  </conditionalFormatting>
  <conditionalFormatting sqref="G26:R26">
    <cfRule type="cellIs" dxfId="43" priority="1" stopIfTrue="1" operator="equal">
      <formula>"B"</formula>
    </cfRule>
    <cfRule type="cellIs" dxfId="42" priority="2" stopIfTrue="1" operator="equal">
      <formula>"M"</formula>
    </cfRule>
  </conditionalFormatting>
  <hyperlinks>
    <hyperlink ref="C13" location="'1'!A1" display="'1'!A1"/>
    <hyperlink ref="C14" location="'2'!A1" display="'2'!A1"/>
    <hyperlink ref="C15" location="'3'!A1" display="'3'!A1"/>
    <hyperlink ref="C16" location="'4'!A1" display="'4'!A1"/>
    <hyperlink ref="C17" location="'5'!A1" display="'5'!A1"/>
    <hyperlink ref="C18" location="'6'!A1" display="'6'!A1"/>
    <hyperlink ref="C20" location="'8'!A1" display="'8'!A1"/>
    <hyperlink ref="C21" location="'9'!A1" display="'9'!A1"/>
    <hyperlink ref="C22" location="'10'!A1" display="'10'!A1"/>
    <hyperlink ref="C23" location="'11'!A1" display="'11'!A1"/>
    <hyperlink ref="C24" location="'26'!A1" display="'26'!A1"/>
    <hyperlink ref="C26" location="'0'!A1" display="'0'!A1"/>
    <hyperlink ref="C19" location="'7'!A1" display="'7'!A1"/>
    <hyperlink ref="C9" r:id="rId1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19"/>
  <sheetViews>
    <sheetView zoomScaleNormal="100" workbookViewId="0">
      <pane ySplit="2" topLeftCell="A3" activePane="bottomLeft" state="frozen"/>
      <selection activeCell="C14" sqref="C14"/>
      <selection pane="bottomLeft" activeCell="C14" sqref="C14"/>
    </sheetView>
  </sheetViews>
  <sheetFormatPr baseColWidth="10" defaultColWidth="0" defaultRowHeight="0" customHeight="1" zeroHeight="1" x14ac:dyDescent="0.25"/>
  <cols>
    <col min="1" max="1" width="3.6640625" style="105" customWidth="1"/>
    <col min="2" max="2" width="3.6640625" style="106" customWidth="1"/>
    <col min="3" max="3" width="121" style="124" customWidth="1"/>
    <col min="4" max="4" width="1.88671875" style="95" customWidth="1"/>
    <col min="5" max="5" width="3.33203125" style="96" customWidth="1"/>
    <col min="6" max="6" width="1.88671875" style="96" customWidth="1"/>
    <col min="7" max="7" width="7.109375" style="9" hidden="1" customWidth="1"/>
    <col min="8" max="8" width="5.88671875" style="9" hidden="1" customWidth="1"/>
    <col min="9" max="9" width="5.88671875" style="10" hidden="1" customWidth="1"/>
    <col min="10" max="23" width="19.88671875" style="4" hidden="1" customWidth="1"/>
    <col min="24" max="28" width="2.88671875" style="4" hidden="1" customWidth="1"/>
    <col min="29" max="34" width="14.6640625" style="1" hidden="1" customWidth="1"/>
    <col min="35" max="16384" width="16.44140625" style="1" hidden="1"/>
  </cols>
  <sheetData>
    <row r="1" spans="1:23" ht="28.2" thickBot="1" x14ac:dyDescent="0.45">
      <c r="A1" s="82" t="s">
        <v>4</v>
      </c>
      <c r="B1" s="83"/>
      <c r="C1" s="119" t="str">
        <f ca="1">IF(PORTADA!$E$35="A",G1,PORTADA!$E$36)</f>
        <v>TEST 9</v>
      </c>
      <c r="D1" s="85"/>
      <c r="E1" s="86" t="e">
        <f>ROUND(P2/J2*10,2)</f>
        <v>#DIV/0!</v>
      </c>
      <c r="F1" s="86"/>
      <c r="G1" s="13" t="str">
        <f>LOOKUP(I5,DATOS!A:A,DATOS!D:D)</f>
        <v>TEST 9</v>
      </c>
      <c r="I1" s="14">
        <v>9</v>
      </c>
      <c r="J1" s="8" t="s">
        <v>8</v>
      </c>
      <c r="K1" s="2" t="s">
        <v>9</v>
      </c>
      <c r="L1" s="2" t="s">
        <v>10</v>
      </c>
      <c r="M1" s="2" t="s">
        <v>39</v>
      </c>
      <c r="N1" s="2" t="s">
        <v>11</v>
      </c>
      <c r="O1" s="2" t="s">
        <v>18</v>
      </c>
      <c r="P1" s="2" t="s">
        <v>12</v>
      </c>
      <c r="Q1" s="2" t="s">
        <v>13</v>
      </c>
      <c r="R1" s="2" t="s">
        <v>26</v>
      </c>
      <c r="S1" s="2" t="s">
        <v>27</v>
      </c>
      <c r="T1" s="2" t="s">
        <v>15</v>
      </c>
      <c r="U1" s="2" t="s">
        <v>14</v>
      </c>
      <c r="V1" s="2" t="s">
        <v>17</v>
      </c>
      <c r="W1" s="2" t="s">
        <v>16</v>
      </c>
    </row>
    <row r="2" spans="1:23" ht="15.6" thickBot="1" x14ac:dyDescent="0.3">
      <c r="A2" s="87"/>
      <c r="B2" s="88"/>
      <c r="C2" s="120" t="str">
        <f ca="1">IF(PORTADA!$E$35="A",W2,"")</f>
        <v>Test, compuesto por 0 preguntas</v>
      </c>
      <c r="D2" s="85"/>
      <c r="E2" s="90"/>
      <c r="F2" s="91"/>
      <c r="J2" s="8">
        <f>COUNTA(H:H)-COUNT(H:H)</f>
        <v>0</v>
      </c>
      <c r="K2" s="2">
        <f>SUM(K3:K1048576)</f>
        <v>0</v>
      </c>
      <c r="L2" s="2">
        <f>SUM(L3:L1048576)</f>
        <v>0</v>
      </c>
      <c r="M2" s="2">
        <f>SUM(M3:M52)</f>
        <v>0</v>
      </c>
      <c r="N2" s="2">
        <f>K2+L2</f>
        <v>0</v>
      </c>
      <c r="O2" s="2" t="e">
        <f>+N2/J2</f>
        <v>#DIV/0!</v>
      </c>
      <c r="P2" s="2">
        <f>+K2+M2</f>
        <v>0</v>
      </c>
      <c r="Q2" s="2" t="e">
        <f>ROUND(P2/(K2+L2)*10,2)</f>
        <v>#DIV/0!</v>
      </c>
      <c r="R2" s="2" t="e">
        <f>ROUND(P2/J2*10,2)</f>
        <v>#DIV/0!</v>
      </c>
      <c r="S2" s="2" t="e">
        <f>CONCATENATE("puntual: ", Q2,"   Nota final: ", R2)</f>
        <v>#DIV/0!</v>
      </c>
      <c r="T2" s="2" t="e">
        <f>CONCATENATE("Evolución: ", J2," preguntas, ",K2," aciertos, ",L2," errores, ",P2," puntos.   Nota ",S2)</f>
        <v>#DIV/0!</v>
      </c>
      <c r="U2" s="2" t="str">
        <f>CONCATENATE("Test, compuesto por ",J2," preguntas")</f>
        <v>Test, compuesto por 0 preguntas</v>
      </c>
      <c r="V2" s="2" t="str">
        <f>IF(E2="X",U2,IF(N2&gt;0,T2,U2))</f>
        <v>Test, compuesto por 0 preguntas</v>
      </c>
      <c r="W2" s="2" t="str">
        <f ca="1">IF(PORTADA!E35="A",V2,U2)</f>
        <v>Test, compuesto por 0 preguntas</v>
      </c>
    </row>
    <row r="3" spans="1:23" ht="15" x14ac:dyDescent="0.25">
      <c r="A3" s="92"/>
      <c r="B3" s="93"/>
      <c r="C3" s="121"/>
      <c r="J3" s="4">
        <f>LOOKUP(I1+1,DATOS!B:B,DATOS!A:A)-I5</f>
        <v>20</v>
      </c>
      <c r="K3" s="4" t="s">
        <v>8</v>
      </c>
    </row>
    <row r="4" spans="1:23" ht="15" x14ac:dyDescent="0.25">
      <c r="A4" s="92"/>
      <c r="B4" s="93"/>
      <c r="C4" s="121"/>
    </row>
    <row r="5" spans="1:23" ht="15" x14ac:dyDescent="0.25">
      <c r="A5" s="92"/>
      <c r="B5" s="97"/>
      <c r="C5" s="122" t="str">
        <f ca="1">IF(PORTADA!$E$35="A",CONCATENATE(J5,".- ",G5),"")</f>
        <v>1.- 0</v>
      </c>
      <c r="D5" s="99"/>
      <c r="E5" s="92"/>
      <c r="F5" s="92"/>
      <c r="G5" s="15">
        <f>LOOKUP(I5,DATOS!A:A,DATOS!G:G)</f>
        <v>0</v>
      </c>
      <c r="H5" s="15">
        <f>LOOKUP(I5,DATOS!A:A,DATOS!N:N)</f>
        <v>0</v>
      </c>
      <c r="I5" s="10">
        <f>LOOKUP(I1,DATOS!B:B,DATOS!A:A)</f>
        <v>161</v>
      </c>
      <c r="J5" s="7">
        <v>1</v>
      </c>
      <c r="K5" s="5" t="s">
        <v>32</v>
      </c>
      <c r="L5" s="5" t="s">
        <v>33</v>
      </c>
      <c r="M5" s="5" t="s">
        <v>38</v>
      </c>
      <c r="N5" s="5" t="s">
        <v>34</v>
      </c>
      <c r="O5" s="5" t="s">
        <v>35</v>
      </c>
      <c r="P5" s="5" t="s">
        <v>36</v>
      </c>
      <c r="Q5" s="5" t="str">
        <f>CONCATENATE("X",H5)</f>
        <v>X0</v>
      </c>
      <c r="R5" s="5" t="s">
        <v>37</v>
      </c>
    </row>
    <row r="6" spans="1:23" ht="15" x14ac:dyDescent="0.25">
      <c r="A6" s="131">
        <f ca="1">IF($E$2="X",0,IF(J7&gt;2,H5,J7))</f>
        <v>0</v>
      </c>
      <c r="B6" s="100"/>
      <c r="C6" s="123" t="str">
        <f ca="1">IF(PORTADA!$E$35="A",CONCATENATE(I6," ",G6),"")</f>
        <v>a)  0</v>
      </c>
      <c r="D6" s="102"/>
      <c r="G6" s="13">
        <f>LOOKUP(I5,DATOS!A:A,DATOS!J:J)</f>
        <v>0</v>
      </c>
      <c r="I6" s="10" t="s">
        <v>44</v>
      </c>
      <c r="J6" s="5" t="s">
        <v>5</v>
      </c>
      <c r="K6" s="5">
        <f>IF(L6&gt;0,0,O6)</f>
        <v>0</v>
      </c>
      <c r="L6" s="5">
        <f>IF(O7&gt;0,1,0)</f>
        <v>0</v>
      </c>
      <c r="M6" s="5">
        <f>IF(L6=1,-1/COUNTA(P6:P9),0)</f>
        <v>0</v>
      </c>
      <c r="N6" s="5">
        <f>COUNTA(B6:B9)</f>
        <v>0</v>
      </c>
      <c r="O6" s="5">
        <f>COUNTIF(Q6:Q9,Q5)</f>
        <v>0</v>
      </c>
      <c r="P6" s="6" t="s">
        <v>0</v>
      </c>
      <c r="Q6" s="5" t="str">
        <f>CONCATENATE(B6,P6)</f>
        <v>A</v>
      </c>
      <c r="R6" s="5">
        <f>IF(O6&gt;0,O6+N6,N6*3)</f>
        <v>0</v>
      </c>
    </row>
    <row r="7" spans="1:23" ht="15" x14ac:dyDescent="0.25">
      <c r="A7" s="131"/>
      <c r="B7" s="100"/>
      <c r="C7" s="123" t="str">
        <f ca="1">IF(PORTADA!$E$35="A",CONCATENATE(I7," ",G7),"")</f>
        <v>b)  0</v>
      </c>
      <c r="D7" s="102"/>
      <c r="G7" s="13">
        <f>LOOKUP(I5,DATOS!A:A,DATOS!K:K)</f>
        <v>0</v>
      </c>
      <c r="I7" s="10" t="s">
        <v>45</v>
      </c>
      <c r="J7" s="5">
        <f ca="1">IF(PORTADA!$E$35="A",R6,0)</f>
        <v>0</v>
      </c>
      <c r="K7" s="5"/>
      <c r="L7" s="5"/>
      <c r="M7" s="5"/>
      <c r="N7" s="5"/>
      <c r="O7" s="5">
        <f>N6-O6</f>
        <v>0</v>
      </c>
      <c r="P7" s="6" t="s">
        <v>1</v>
      </c>
      <c r="Q7" s="5" t="str">
        <f>CONCATENATE(B7,P7)</f>
        <v>B</v>
      </c>
      <c r="R7" s="5"/>
    </row>
    <row r="8" spans="1:23" ht="15" x14ac:dyDescent="0.25">
      <c r="A8" s="131"/>
      <c r="B8" s="100"/>
      <c r="C8" s="123" t="str">
        <f ca="1">IF(PORTADA!$E$35="A",CONCATENATE(I8," ",G8),"")</f>
        <v>c)  0</v>
      </c>
      <c r="D8" s="102"/>
      <c r="G8" s="13">
        <f>LOOKUP(I5,DATOS!A:A,DATOS!L:L)</f>
        <v>0</v>
      </c>
      <c r="I8" s="10" t="s">
        <v>46</v>
      </c>
      <c r="J8" s="5"/>
      <c r="K8" s="5"/>
      <c r="L8" s="5"/>
      <c r="M8" s="5"/>
      <c r="N8" s="5"/>
      <c r="O8" s="5"/>
      <c r="P8" s="6" t="s">
        <v>2</v>
      </c>
      <c r="Q8" s="5" t="str">
        <f>CONCATENATE(B8,P8)</f>
        <v>C</v>
      </c>
      <c r="R8" s="5"/>
    </row>
    <row r="9" spans="1:23" ht="15" x14ac:dyDescent="0.25">
      <c r="A9" s="131"/>
      <c r="B9" s="100"/>
      <c r="C9" s="123" t="str">
        <f ca="1">IF(PORTADA!$E$35="A",CONCATENATE(I9," ",G9),"")</f>
        <v>d) 0</v>
      </c>
      <c r="D9" s="102"/>
      <c r="G9" s="13">
        <f>LOOKUP(I5,DATOS!A:A,DATOS!M:M)</f>
        <v>0</v>
      </c>
      <c r="I9" s="10" t="s">
        <v>47</v>
      </c>
      <c r="J9" s="17">
        <f>LOOKUP(I5,DATOS!A:A,DATOS!F:F)</f>
        <v>1</v>
      </c>
      <c r="K9" s="18" t="str">
        <f>LOOKUP(I5,DATOS!A:A,DATOS!D:D)</f>
        <v>TEST 9</v>
      </c>
      <c r="L9" s="16" t="str">
        <f>IF(J9=J5,"","FIN")</f>
        <v/>
      </c>
      <c r="M9" s="5"/>
      <c r="N9" s="5"/>
      <c r="O9" s="5"/>
      <c r="P9" s="6" t="s">
        <v>3</v>
      </c>
      <c r="Q9" s="5" t="str">
        <f>CONCATENATE(B9,P9)</f>
        <v>D</v>
      </c>
      <c r="R9" s="5"/>
    </row>
    <row r="10" spans="1:23" ht="15" x14ac:dyDescent="0.25">
      <c r="A10" s="92"/>
      <c r="B10" s="103"/>
      <c r="C10" s="126"/>
      <c r="D10" s="104"/>
    </row>
    <row r="11" spans="1:23" ht="15" x14ac:dyDescent="0.25">
      <c r="A11" s="92"/>
      <c r="B11" s="97"/>
      <c r="C11" s="122" t="str">
        <f ca="1">IF(PORTADA!$E$35="A",CONCATENATE(J11,".- ",G11),"")</f>
        <v>2.- 0</v>
      </c>
      <c r="D11" s="99"/>
      <c r="E11" s="92"/>
      <c r="F11" s="92"/>
      <c r="G11" s="15">
        <f>IF(L15="FIN","",LOOKUP(I11,DATOS!A:A,DATOS!G:G))</f>
        <v>0</v>
      </c>
      <c r="H11" s="15">
        <f>IF(L15="FIN",0,LOOKUP(I11,DATOS!A:A,DATOS!N:N))</f>
        <v>0</v>
      </c>
      <c r="I11" s="10">
        <f>+I5+1</f>
        <v>162</v>
      </c>
      <c r="J11" s="7">
        <f>+J5+1</f>
        <v>2</v>
      </c>
      <c r="K11" s="5" t="s">
        <v>32</v>
      </c>
      <c r="L11" s="5" t="s">
        <v>33</v>
      </c>
      <c r="M11" s="5" t="s">
        <v>38</v>
      </c>
      <c r="N11" s="5" t="s">
        <v>34</v>
      </c>
      <c r="O11" s="5" t="s">
        <v>35</v>
      </c>
      <c r="P11" s="5" t="s">
        <v>36</v>
      </c>
      <c r="Q11" s="5" t="str">
        <f>CONCATENATE("X",H11)</f>
        <v>X0</v>
      </c>
      <c r="R11" s="5" t="s">
        <v>37</v>
      </c>
    </row>
    <row r="12" spans="1:23" ht="15" x14ac:dyDescent="0.25">
      <c r="A12" s="131">
        <f ca="1">IF($E$2="X",0,IF(J13&gt;2,H11,J13))</f>
        <v>0</v>
      </c>
      <c r="B12" s="100"/>
      <c r="C12" s="123" t="str">
        <f ca="1">IF(PORTADA!$E$35="A",CONCATENATE(I12," ",G12),"")</f>
        <v>a)  0</v>
      </c>
      <c r="D12" s="102"/>
      <c r="G12" s="13">
        <f>IF(L15="FIN","",LOOKUP(I11,DATOS!A:A,DATOS!J:J))</f>
        <v>0</v>
      </c>
      <c r="I12" s="10" t="s">
        <v>44</v>
      </c>
      <c r="J12" s="5" t="s">
        <v>5</v>
      </c>
      <c r="K12" s="5">
        <f>IF(L12&gt;0,0,O12)</f>
        <v>0</v>
      </c>
      <c r="L12" s="5">
        <f>IF(O13&gt;0,1,0)</f>
        <v>0</v>
      </c>
      <c r="M12" s="5">
        <f>IF(L12=1,-1/COUNTA(P12:P15),0)</f>
        <v>0</v>
      </c>
      <c r="N12" s="5">
        <f>COUNTA(B12:B15)</f>
        <v>0</v>
      </c>
      <c r="O12" s="5">
        <f>COUNTIF(Q12:Q15,Q11)</f>
        <v>0</v>
      </c>
      <c r="P12" s="6" t="s">
        <v>0</v>
      </c>
      <c r="Q12" s="5" t="str">
        <f>CONCATENATE(B12,P12)</f>
        <v>A</v>
      </c>
      <c r="R12" s="5">
        <f>IF(O12&gt;0,O12+N12,N12*3)</f>
        <v>0</v>
      </c>
    </row>
    <row r="13" spans="1:23" ht="15" x14ac:dyDescent="0.25">
      <c r="A13" s="131"/>
      <c r="B13" s="100"/>
      <c r="C13" s="123" t="str">
        <f ca="1">IF(PORTADA!$E$35="A",CONCATENATE(I13," ",G13),"")</f>
        <v>b)  0</v>
      </c>
      <c r="D13" s="102"/>
      <c r="G13" s="13">
        <f>IF(L15="FIN","",LOOKUP(I11,DATOS!A:A,DATOS!K:K))</f>
        <v>0</v>
      </c>
      <c r="I13" s="10" t="s">
        <v>45</v>
      </c>
      <c r="J13" s="5">
        <f ca="1">IF(PORTADA!$E$35="A",R12,0)</f>
        <v>0</v>
      </c>
      <c r="K13" s="5"/>
      <c r="L13" s="5"/>
      <c r="M13" s="5"/>
      <c r="N13" s="5"/>
      <c r="O13" s="5">
        <f>N12-O12</f>
        <v>0</v>
      </c>
      <c r="P13" s="6" t="s">
        <v>1</v>
      </c>
      <c r="Q13" s="5" t="str">
        <f>CONCATENATE(B13,P13)</f>
        <v>B</v>
      </c>
      <c r="R13" s="5"/>
    </row>
    <row r="14" spans="1:23" ht="15" x14ac:dyDescent="0.25">
      <c r="A14" s="131"/>
      <c r="B14" s="100"/>
      <c r="C14" s="123" t="str">
        <f ca="1">IF(PORTADA!$E$35="A",CONCATENATE(I14," ",G14),"")</f>
        <v>c)  0</v>
      </c>
      <c r="D14" s="102"/>
      <c r="G14" s="13">
        <f>IF(L15="FIN","",LOOKUP(I11,DATOS!A:A,DATOS!L:L))</f>
        <v>0</v>
      </c>
      <c r="I14" s="10" t="s">
        <v>46</v>
      </c>
      <c r="J14" s="5"/>
      <c r="K14" s="5"/>
      <c r="L14" s="5"/>
      <c r="M14" s="5"/>
      <c r="N14" s="5"/>
      <c r="O14" s="5"/>
      <c r="P14" s="6" t="s">
        <v>2</v>
      </c>
      <c r="Q14" s="5" t="str">
        <f>CONCATENATE(B14,P14)</f>
        <v>C</v>
      </c>
      <c r="R14" s="5"/>
    </row>
    <row r="15" spans="1:23" ht="15" x14ac:dyDescent="0.25">
      <c r="A15" s="131"/>
      <c r="B15" s="100"/>
      <c r="C15" s="123" t="str">
        <f ca="1">IF(PORTADA!$E$35="A",CONCATENATE(I15," ",G15),"")</f>
        <v>d) 0</v>
      </c>
      <c r="D15" s="102"/>
      <c r="G15" s="13">
        <f>IF(L15="FIN","",LOOKUP(I11,DATOS!A:A,DATOS!M:M))</f>
        <v>0</v>
      </c>
      <c r="I15" s="10" t="s">
        <v>47</v>
      </c>
      <c r="J15" s="17">
        <f>LOOKUP(I11,DATOS!A:A,DATOS!F:F)</f>
        <v>2</v>
      </c>
      <c r="K15" s="18" t="str">
        <f>LOOKUP(I11,DATOS!A:A,DATOS!D:D)</f>
        <v>TEST 9</v>
      </c>
      <c r="L15" s="16" t="str">
        <f>IF(J15=J11,"","FIN")</f>
        <v/>
      </c>
      <c r="M15" s="5"/>
      <c r="N15" s="5"/>
      <c r="O15" s="5"/>
      <c r="P15" s="6" t="s">
        <v>3</v>
      </c>
      <c r="Q15" s="5" t="str">
        <f>CONCATENATE(B15,P15)</f>
        <v>D</v>
      </c>
      <c r="R15" s="5"/>
    </row>
    <row r="16" spans="1:23" ht="15" x14ac:dyDescent="0.25">
      <c r="A16" s="92"/>
      <c r="B16" s="103"/>
      <c r="C16" s="126"/>
      <c r="D16" s="104"/>
    </row>
    <row r="17" spans="1:18" ht="15" x14ac:dyDescent="0.25">
      <c r="A17" s="92"/>
      <c r="B17" s="97"/>
      <c r="C17" s="122" t="str">
        <f ca="1">IF(PORTADA!$E$35="A",CONCATENATE(J17,".- ",G17),"")</f>
        <v>3.- 0</v>
      </c>
      <c r="D17" s="99"/>
      <c r="E17" s="92"/>
      <c r="F17" s="92"/>
      <c r="G17" s="15">
        <f>IF(L21="FIN","",LOOKUP(I17,DATOS!A:A,DATOS!G:G))</f>
        <v>0</v>
      </c>
      <c r="H17" s="15">
        <f>IF(L21="FIN",0,LOOKUP(I17,DATOS!A:A,DATOS!N:N))</f>
        <v>0</v>
      </c>
      <c r="I17" s="10">
        <f>+I11+1</f>
        <v>163</v>
      </c>
      <c r="J17" s="7">
        <f>+J11+1</f>
        <v>3</v>
      </c>
      <c r="K17" s="5" t="s">
        <v>32</v>
      </c>
      <c r="L17" s="5" t="s">
        <v>33</v>
      </c>
      <c r="M17" s="5" t="s">
        <v>38</v>
      </c>
      <c r="N17" s="5" t="s">
        <v>34</v>
      </c>
      <c r="O17" s="5" t="s">
        <v>35</v>
      </c>
      <c r="P17" s="5" t="s">
        <v>36</v>
      </c>
      <c r="Q17" s="5" t="str">
        <f>CONCATENATE("X",H17)</f>
        <v>X0</v>
      </c>
      <c r="R17" s="5" t="s">
        <v>37</v>
      </c>
    </row>
    <row r="18" spans="1:18" ht="15" x14ac:dyDescent="0.25">
      <c r="A18" s="131">
        <f ca="1">IF($E$2="X",0,IF(J19&gt;2,H17,J19))</f>
        <v>0</v>
      </c>
      <c r="B18" s="100"/>
      <c r="C18" s="123" t="str">
        <f ca="1">IF(PORTADA!$E$35="A",CONCATENATE(I18," ",G18),"")</f>
        <v>a)  0</v>
      </c>
      <c r="D18" s="102"/>
      <c r="G18" s="13">
        <f>IF(L21="FIN","",LOOKUP(I17,DATOS!A:A,DATOS!J:J))</f>
        <v>0</v>
      </c>
      <c r="I18" s="10" t="s">
        <v>44</v>
      </c>
      <c r="J18" s="5" t="s">
        <v>5</v>
      </c>
      <c r="K18" s="5">
        <f>IF(L18&gt;0,0,O18)</f>
        <v>0</v>
      </c>
      <c r="L18" s="5">
        <f>IF(O19&gt;0,1,0)</f>
        <v>0</v>
      </c>
      <c r="M18" s="5">
        <f>IF(L18=1,-1/COUNTA(P18:P21),0)</f>
        <v>0</v>
      </c>
      <c r="N18" s="5">
        <f>COUNTA(B18:B21)</f>
        <v>0</v>
      </c>
      <c r="O18" s="5">
        <f>COUNTIF(Q18:Q21,Q17)</f>
        <v>0</v>
      </c>
      <c r="P18" s="6" t="s">
        <v>0</v>
      </c>
      <c r="Q18" s="5" t="str">
        <f>CONCATENATE(B18,P18)</f>
        <v>A</v>
      </c>
      <c r="R18" s="5">
        <f>IF(O18&gt;0,O18+N18,N18*3)</f>
        <v>0</v>
      </c>
    </row>
    <row r="19" spans="1:18" ht="15" x14ac:dyDescent="0.25">
      <c r="A19" s="131"/>
      <c r="B19" s="100"/>
      <c r="C19" s="123" t="str">
        <f ca="1">IF(PORTADA!$E$35="A",CONCATENATE(I19," ",G19),"")</f>
        <v>b)  0</v>
      </c>
      <c r="D19" s="102"/>
      <c r="G19" s="13">
        <f>IF(L21="FIN","",LOOKUP(I17,DATOS!A:A,DATOS!K:K))</f>
        <v>0</v>
      </c>
      <c r="I19" s="10" t="s">
        <v>45</v>
      </c>
      <c r="J19" s="5">
        <f ca="1">IF(PORTADA!$E$35="A",R18,0)</f>
        <v>0</v>
      </c>
      <c r="K19" s="5"/>
      <c r="L19" s="5"/>
      <c r="M19" s="5"/>
      <c r="N19" s="5"/>
      <c r="O19" s="5">
        <f>N18-O18</f>
        <v>0</v>
      </c>
      <c r="P19" s="6" t="s">
        <v>1</v>
      </c>
      <c r="Q19" s="5" t="str">
        <f>CONCATENATE(B19,P19)</f>
        <v>B</v>
      </c>
      <c r="R19" s="5"/>
    </row>
    <row r="20" spans="1:18" ht="15" x14ac:dyDescent="0.25">
      <c r="A20" s="131"/>
      <c r="B20" s="100"/>
      <c r="C20" s="123" t="str">
        <f ca="1">IF(PORTADA!$E$35="A",CONCATENATE(I20," ",G20),"")</f>
        <v>c)  0</v>
      </c>
      <c r="D20" s="102"/>
      <c r="G20" s="13">
        <f>IF(L21="FIN","",LOOKUP(I17,DATOS!A:A,DATOS!L:L))</f>
        <v>0</v>
      </c>
      <c r="I20" s="10" t="s">
        <v>46</v>
      </c>
      <c r="J20" s="5"/>
      <c r="K20" s="5"/>
      <c r="L20" s="5"/>
      <c r="M20" s="5"/>
      <c r="N20" s="5"/>
      <c r="O20" s="5"/>
      <c r="P20" s="6" t="s">
        <v>2</v>
      </c>
      <c r="Q20" s="5" t="str">
        <f>CONCATENATE(B20,P20)</f>
        <v>C</v>
      </c>
      <c r="R20" s="5"/>
    </row>
    <row r="21" spans="1:18" ht="15" x14ac:dyDescent="0.25">
      <c r="A21" s="131"/>
      <c r="B21" s="100"/>
      <c r="C21" s="123" t="str">
        <f ca="1">IF(PORTADA!$E$35="A",CONCATENATE(I21," ",G21),"")</f>
        <v>d) 0</v>
      </c>
      <c r="D21" s="102"/>
      <c r="G21" s="13">
        <f>IF(L21="FIN","",LOOKUP(I17,DATOS!A:A,DATOS!M:M))</f>
        <v>0</v>
      </c>
      <c r="I21" s="10" t="s">
        <v>47</v>
      </c>
      <c r="J21" s="17">
        <f>LOOKUP(I17,DATOS!A:A,DATOS!F:F)</f>
        <v>3</v>
      </c>
      <c r="K21" s="18" t="str">
        <f>LOOKUP(I17,DATOS!A:A,DATOS!D:D)</f>
        <v>TEST 9</v>
      </c>
      <c r="L21" s="16" t="str">
        <f>IF(J21=J17,"","FIN")</f>
        <v/>
      </c>
      <c r="M21" s="5"/>
      <c r="N21" s="5"/>
      <c r="O21" s="5"/>
      <c r="P21" s="6" t="s">
        <v>3</v>
      </c>
      <c r="Q21" s="5" t="str">
        <f>CONCATENATE(B21,P21)</f>
        <v>D</v>
      </c>
      <c r="R21" s="5"/>
    </row>
    <row r="22" spans="1:18" ht="15" x14ac:dyDescent="0.25">
      <c r="A22" s="92"/>
      <c r="B22" s="103"/>
      <c r="C22" s="126"/>
      <c r="D22" s="104"/>
    </row>
    <row r="23" spans="1:18" ht="15" x14ac:dyDescent="0.25">
      <c r="A23" s="92"/>
      <c r="B23" s="97"/>
      <c r="C23" s="122" t="str">
        <f ca="1">IF(PORTADA!$E$35="A",CONCATENATE(J23,".- ",G23),"")</f>
        <v>4.- 0</v>
      </c>
      <c r="D23" s="99"/>
      <c r="E23" s="92"/>
      <c r="F23" s="92"/>
      <c r="G23" s="15">
        <f>IF(L27="FIN","",LOOKUP(I23,DATOS!A:A,DATOS!G:G))</f>
        <v>0</v>
      </c>
      <c r="H23" s="15">
        <f>IF(L27="FIN",0,LOOKUP(I23,DATOS!A:A,DATOS!N:N))</f>
        <v>0</v>
      </c>
      <c r="I23" s="10">
        <f>+I17+1</f>
        <v>164</v>
      </c>
      <c r="J23" s="7">
        <f>+J17+1</f>
        <v>4</v>
      </c>
      <c r="K23" s="5" t="s">
        <v>32</v>
      </c>
      <c r="L23" s="5" t="s">
        <v>33</v>
      </c>
      <c r="M23" s="5" t="s">
        <v>38</v>
      </c>
      <c r="N23" s="5" t="s">
        <v>34</v>
      </c>
      <c r="O23" s="5" t="s">
        <v>35</v>
      </c>
      <c r="P23" s="5" t="s">
        <v>36</v>
      </c>
      <c r="Q23" s="5" t="str">
        <f>CONCATENATE("X",H23)</f>
        <v>X0</v>
      </c>
      <c r="R23" s="5" t="s">
        <v>37</v>
      </c>
    </row>
    <row r="24" spans="1:18" ht="15" x14ac:dyDescent="0.25">
      <c r="A24" s="131">
        <f ca="1">IF($E$2="X",0,IF(J25&gt;2,H23,J25))</f>
        <v>0</v>
      </c>
      <c r="B24" s="100"/>
      <c r="C24" s="123" t="str">
        <f ca="1">IF(PORTADA!$E$35="A",CONCATENATE(I24," ",G24),"")</f>
        <v>a)  0</v>
      </c>
      <c r="D24" s="102"/>
      <c r="G24" s="13">
        <f>IF(L27="FIN","",LOOKUP(I23,DATOS!A:A,DATOS!J:J))</f>
        <v>0</v>
      </c>
      <c r="I24" s="10" t="s">
        <v>44</v>
      </c>
      <c r="J24" s="5" t="s">
        <v>5</v>
      </c>
      <c r="K24" s="5">
        <f>IF(L24&gt;0,0,O24)</f>
        <v>0</v>
      </c>
      <c r="L24" s="5">
        <f>IF(O25&gt;0,1,0)</f>
        <v>0</v>
      </c>
      <c r="M24" s="5">
        <f>IF(L24=1,-1/COUNTA(P24:P27),0)</f>
        <v>0</v>
      </c>
      <c r="N24" s="5">
        <f>COUNTA(B24:B27)</f>
        <v>0</v>
      </c>
      <c r="O24" s="5">
        <f>COUNTIF(Q24:Q27,Q23)</f>
        <v>0</v>
      </c>
      <c r="P24" s="6" t="s">
        <v>0</v>
      </c>
      <c r="Q24" s="5" t="str">
        <f>CONCATENATE(B24,P24)</f>
        <v>A</v>
      </c>
      <c r="R24" s="5">
        <f>IF(O24&gt;0,O24+N24,N24*3)</f>
        <v>0</v>
      </c>
    </row>
    <row r="25" spans="1:18" ht="15" x14ac:dyDescent="0.25">
      <c r="A25" s="131"/>
      <c r="B25" s="100"/>
      <c r="C25" s="123" t="str">
        <f ca="1">IF(PORTADA!$E$35="A",CONCATENATE(I25," ",G25),"")</f>
        <v>b)  0</v>
      </c>
      <c r="D25" s="102"/>
      <c r="G25" s="13">
        <f>IF(L27="FIN","",LOOKUP(I23,DATOS!A:A,DATOS!K:K))</f>
        <v>0</v>
      </c>
      <c r="I25" s="10" t="s">
        <v>45</v>
      </c>
      <c r="J25" s="5">
        <f ca="1">IF(PORTADA!$E$35="A",R24,0)</f>
        <v>0</v>
      </c>
      <c r="K25" s="5"/>
      <c r="L25" s="5"/>
      <c r="M25" s="5"/>
      <c r="N25" s="5"/>
      <c r="O25" s="5">
        <f>N24-O24</f>
        <v>0</v>
      </c>
      <c r="P25" s="6" t="s">
        <v>1</v>
      </c>
      <c r="Q25" s="5" t="str">
        <f>CONCATENATE(B25,P25)</f>
        <v>B</v>
      </c>
      <c r="R25" s="5"/>
    </row>
    <row r="26" spans="1:18" ht="15" x14ac:dyDescent="0.25">
      <c r="A26" s="131"/>
      <c r="B26" s="100"/>
      <c r="C26" s="123" t="str">
        <f ca="1">IF(PORTADA!$E$35="A",CONCATENATE(I26," ",G26),"")</f>
        <v>c)  0</v>
      </c>
      <c r="D26" s="102"/>
      <c r="G26" s="13">
        <f>IF(L27="FIN","",LOOKUP(I23,DATOS!A:A,DATOS!L:L))</f>
        <v>0</v>
      </c>
      <c r="I26" s="10" t="s">
        <v>46</v>
      </c>
      <c r="J26" s="5"/>
      <c r="K26" s="5"/>
      <c r="L26" s="5"/>
      <c r="M26" s="5"/>
      <c r="N26" s="5"/>
      <c r="O26" s="5"/>
      <c r="P26" s="6" t="s">
        <v>2</v>
      </c>
      <c r="Q26" s="5" t="str">
        <f>CONCATENATE(B26,P26)</f>
        <v>C</v>
      </c>
      <c r="R26" s="5"/>
    </row>
    <row r="27" spans="1:18" ht="15" x14ac:dyDescent="0.25">
      <c r="A27" s="131"/>
      <c r="B27" s="100"/>
      <c r="C27" s="123" t="str">
        <f ca="1">IF(PORTADA!$E$35="A",CONCATENATE(I27," ",G27),"")</f>
        <v>d) 0</v>
      </c>
      <c r="D27" s="102"/>
      <c r="G27" s="13">
        <f>IF(L27="FIN","",LOOKUP(I23,DATOS!A:A,DATOS!M:M))</f>
        <v>0</v>
      </c>
      <c r="I27" s="10" t="s">
        <v>47</v>
      </c>
      <c r="J27" s="17">
        <f>LOOKUP(I23,DATOS!A:A,DATOS!F:F)</f>
        <v>4</v>
      </c>
      <c r="K27" s="18" t="str">
        <f>LOOKUP(I23,DATOS!A:A,DATOS!D:D)</f>
        <v>TEST 9</v>
      </c>
      <c r="L27" s="16" t="str">
        <f>IF(J27=J23,"","FIN")</f>
        <v/>
      </c>
      <c r="M27" s="5"/>
      <c r="N27" s="5"/>
      <c r="O27" s="5"/>
      <c r="P27" s="6" t="s">
        <v>3</v>
      </c>
      <c r="Q27" s="5" t="str">
        <f>CONCATENATE(B27,P27)</f>
        <v>D</v>
      </c>
      <c r="R27" s="5"/>
    </row>
    <row r="28" spans="1:18" ht="15" x14ac:dyDescent="0.25">
      <c r="A28" s="92"/>
      <c r="B28" s="103"/>
      <c r="C28" s="126"/>
      <c r="D28" s="104"/>
    </row>
    <row r="29" spans="1:18" ht="15" x14ac:dyDescent="0.25">
      <c r="A29" s="92"/>
      <c r="B29" s="97"/>
      <c r="C29" s="122" t="str">
        <f ca="1">IF(PORTADA!$E$35="A",CONCATENATE(J29,".- ",G29),"")</f>
        <v>5.- 0</v>
      </c>
      <c r="D29" s="99"/>
      <c r="E29" s="92"/>
      <c r="F29" s="92"/>
      <c r="G29" s="15">
        <f>IF(L33="FIN","",LOOKUP(I29,DATOS!A:A,DATOS!G:G))</f>
        <v>0</v>
      </c>
      <c r="H29" s="15">
        <f>IF(L33="FIN",0,LOOKUP(I29,DATOS!A:A,DATOS!N:N))</f>
        <v>0</v>
      </c>
      <c r="I29" s="10">
        <f>+I23+1</f>
        <v>165</v>
      </c>
      <c r="J29" s="7">
        <f>+J23+1</f>
        <v>5</v>
      </c>
      <c r="K29" s="5" t="s">
        <v>32</v>
      </c>
      <c r="L29" s="5" t="s">
        <v>33</v>
      </c>
      <c r="M29" s="5" t="s">
        <v>38</v>
      </c>
      <c r="N29" s="5" t="s">
        <v>34</v>
      </c>
      <c r="O29" s="5" t="s">
        <v>35</v>
      </c>
      <c r="P29" s="5" t="s">
        <v>36</v>
      </c>
      <c r="Q29" s="5" t="str">
        <f>CONCATENATE("X",H29)</f>
        <v>X0</v>
      </c>
      <c r="R29" s="5" t="s">
        <v>37</v>
      </c>
    </row>
    <row r="30" spans="1:18" ht="15" x14ac:dyDescent="0.25">
      <c r="A30" s="131">
        <f ca="1">IF($E$2="X",0,IF(J31&gt;2,H29,J31))</f>
        <v>0</v>
      </c>
      <c r="B30" s="100"/>
      <c r="C30" s="123" t="str">
        <f ca="1">IF(PORTADA!$E$35="A",CONCATENATE(I30," ",G30),"")</f>
        <v>a)  0</v>
      </c>
      <c r="D30" s="102"/>
      <c r="G30" s="13">
        <f>IF(L33="FIN","",LOOKUP(I29,DATOS!A:A,DATOS!J:J))</f>
        <v>0</v>
      </c>
      <c r="I30" s="10" t="s">
        <v>44</v>
      </c>
      <c r="J30" s="5" t="s">
        <v>5</v>
      </c>
      <c r="K30" s="5">
        <f>IF(L30&gt;0,0,O30)</f>
        <v>0</v>
      </c>
      <c r="L30" s="5">
        <f>IF(O31&gt;0,1,0)</f>
        <v>0</v>
      </c>
      <c r="M30" s="5">
        <f>IF(L30=1,-1/COUNTA(P30:P33),0)</f>
        <v>0</v>
      </c>
      <c r="N30" s="5">
        <f>COUNTA(B30:B33)</f>
        <v>0</v>
      </c>
      <c r="O30" s="5">
        <f>COUNTIF(Q30:Q33,Q29)</f>
        <v>0</v>
      </c>
      <c r="P30" s="6" t="s">
        <v>0</v>
      </c>
      <c r="Q30" s="5" t="str">
        <f>CONCATENATE(B30,P30)</f>
        <v>A</v>
      </c>
      <c r="R30" s="5">
        <f>IF(O30&gt;0,O30+N30,N30*3)</f>
        <v>0</v>
      </c>
    </row>
    <row r="31" spans="1:18" ht="15" x14ac:dyDescent="0.25">
      <c r="A31" s="131"/>
      <c r="B31" s="100"/>
      <c r="C31" s="123" t="str">
        <f ca="1">IF(PORTADA!$E$35="A",CONCATENATE(I31," ",G31),"")</f>
        <v>b)  0</v>
      </c>
      <c r="D31" s="102"/>
      <c r="G31" s="13">
        <f>IF(L33="FIN","",LOOKUP(I29,DATOS!A:A,DATOS!K:K))</f>
        <v>0</v>
      </c>
      <c r="I31" s="10" t="s">
        <v>45</v>
      </c>
      <c r="J31" s="5">
        <f ca="1">IF(PORTADA!$E$35="A",R30,0)</f>
        <v>0</v>
      </c>
      <c r="K31" s="5"/>
      <c r="L31" s="5"/>
      <c r="M31" s="5"/>
      <c r="N31" s="5"/>
      <c r="O31" s="5">
        <f>N30-O30</f>
        <v>0</v>
      </c>
      <c r="P31" s="6" t="s">
        <v>1</v>
      </c>
      <c r="Q31" s="5" t="str">
        <f>CONCATENATE(B31,P31)</f>
        <v>B</v>
      </c>
      <c r="R31" s="5"/>
    </row>
    <row r="32" spans="1:18" ht="15" x14ac:dyDescent="0.25">
      <c r="A32" s="131"/>
      <c r="B32" s="100"/>
      <c r="C32" s="123" t="str">
        <f ca="1">IF(PORTADA!$E$35="A",CONCATENATE(I32," ",G32),"")</f>
        <v>c)  0</v>
      </c>
      <c r="D32" s="102"/>
      <c r="G32" s="13">
        <f>IF(L33="FIN","",LOOKUP(I29,DATOS!A:A,DATOS!L:L))</f>
        <v>0</v>
      </c>
      <c r="I32" s="10" t="s">
        <v>46</v>
      </c>
      <c r="J32" s="5"/>
      <c r="K32" s="5"/>
      <c r="L32" s="5"/>
      <c r="M32" s="5"/>
      <c r="N32" s="5"/>
      <c r="O32" s="5"/>
      <c r="P32" s="6" t="s">
        <v>2</v>
      </c>
      <c r="Q32" s="5" t="str">
        <f>CONCATENATE(B32,P32)</f>
        <v>C</v>
      </c>
      <c r="R32" s="5"/>
    </row>
    <row r="33" spans="1:18" ht="15" x14ac:dyDescent="0.25">
      <c r="A33" s="131"/>
      <c r="B33" s="100"/>
      <c r="C33" s="123" t="str">
        <f ca="1">IF(PORTADA!$E$35="A",CONCATENATE(I33," ",G33),"")</f>
        <v>d) 0</v>
      </c>
      <c r="D33" s="102"/>
      <c r="G33" s="13">
        <f>IF(L33="FIN","",LOOKUP(I29,DATOS!A:A,DATOS!M:M))</f>
        <v>0</v>
      </c>
      <c r="I33" s="10" t="s">
        <v>47</v>
      </c>
      <c r="J33" s="17">
        <f>LOOKUP(I29,DATOS!A:A,DATOS!F:F)</f>
        <v>5</v>
      </c>
      <c r="K33" s="18" t="str">
        <f>LOOKUP(I29,DATOS!A:A,DATOS!D:D)</f>
        <v>TEST 9</v>
      </c>
      <c r="L33" s="16" t="str">
        <f>IF(J33=J29,"","FIN")</f>
        <v/>
      </c>
      <c r="M33" s="5"/>
      <c r="N33" s="5"/>
      <c r="O33" s="5"/>
      <c r="P33" s="6" t="s">
        <v>3</v>
      </c>
      <c r="Q33" s="5" t="str">
        <f>CONCATENATE(B33,P33)</f>
        <v>D</v>
      </c>
      <c r="R33" s="5"/>
    </row>
    <row r="34" spans="1:18" ht="15" x14ac:dyDescent="0.25">
      <c r="A34" s="92"/>
      <c r="B34" s="103"/>
      <c r="C34" s="126"/>
      <c r="D34" s="104"/>
    </row>
    <row r="35" spans="1:18" ht="15" x14ac:dyDescent="0.25">
      <c r="A35" s="92"/>
      <c r="B35" s="97"/>
      <c r="C35" s="122" t="str">
        <f ca="1">IF(PORTADA!$E$35="A",CONCATENATE(J35,".- ",G35),"")</f>
        <v>6.- 0</v>
      </c>
      <c r="D35" s="99"/>
      <c r="E35" s="92"/>
      <c r="F35" s="92"/>
      <c r="G35" s="15">
        <f>IF(L39="FIN","",LOOKUP(I35,DATOS!A:A,DATOS!G:G))</f>
        <v>0</v>
      </c>
      <c r="H35" s="15">
        <f>IF(L39="FIN",0,LOOKUP(I35,DATOS!A:A,DATOS!N:N))</f>
        <v>0</v>
      </c>
      <c r="I35" s="10">
        <f>+I29+1</f>
        <v>166</v>
      </c>
      <c r="J35" s="7">
        <f>+J29+1</f>
        <v>6</v>
      </c>
      <c r="K35" s="5" t="s">
        <v>32</v>
      </c>
      <c r="L35" s="5" t="s">
        <v>33</v>
      </c>
      <c r="M35" s="5" t="s">
        <v>38</v>
      </c>
      <c r="N35" s="5" t="s">
        <v>34</v>
      </c>
      <c r="O35" s="5" t="s">
        <v>35</v>
      </c>
      <c r="P35" s="5" t="s">
        <v>36</v>
      </c>
      <c r="Q35" s="5" t="str">
        <f>CONCATENATE("X",H35)</f>
        <v>X0</v>
      </c>
      <c r="R35" s="5" t="s">
        <v>37</v>
      </c>
    </row>
    <row r="36" spans="1:18" ht="15" x14ac:dyDescent="0.25">
      <c r="A36" s="131">
        <f ca="1">IF($E$2="X",0,IF(J37&gt;2,H35,J37))</f>
        <v>0</v>
      </c>
      <c r="B36" s="100"/>
      <c r="C36" s="123" t="str">
        <f ca="1">IF(PORTADA!$E$35="A",CONCATENATE(I36," ",G36),"")</f>
        <v>a)  0</v>
      </c>
      <c r="D36" s="102"/>
      <c r="G36" s="13">
        <f>IF(L39="FIN","",LOOKUP(I35,DATOS!A:A,DATOS!J:J))</f>
        <v>0</v>
      </c>
      <c r="I36" s="10" t="s">
        <v>44</v>
      </c>
      <c r="J36" s="5" t="s">
        <v>5</v>
      </c>
      <c r="K36" s="5">
        <f>IF(L36&gt;0,0,O36)</f>
        <v>0</v>
      </c>
      <c r="L36" s="5">
        <f>IF(O37&gt;0,1,0)</f>
        <v>0</v>
      </c>
      <c r="M36" s="5">
        <f>IF(L36=1,-1/COUNTA(P36:P39),0)</f>
        <v>0</v>
      </c>
      <c r="N36" s="5">
        <f>COUNTA(B36:B39)</f>
        <v>0</v>
      </c>
      <c r="O36" s="5">
        <f>COUNTIF(Q36:Q39,Q35)</f>
        <v>0</v>
      </c>
      <c r="P36" s="6" t="s">
        <v>0</v>
      </c>
      <c r="Q36" s="5" t="str">
        <f>CONCATENATE(B36,P36)</f>
        <v>A</v>
      </c>
      <c r="R36" s="5">
        <f>IF(O36&gt;0,O36+N36,N36*3)</f>
        <v>0</v>
      </c>
    </row>
    <row r="37" spans="1:18" ht="15" x14ac:dyDescent="0.25">
      <c r="A37" s="131"/>
      <c r="B37" s="100"/>
      <c r="C37" s="123" t="str">
        <f ca="1">IF(PORTADA!$E$35="A",CONCATENATE(I37," ",G37),"")</f>
        <v>b)  0</v>
      </c>
      <c r="D37" s="102"/>
      <c r="G37" s="13">
        <f>IF(L39="FIN","",LOOKUP(I35,DATOS!A:A,DATOS!K:K))</f>
        <v>0</v>
      </c>
      <c r="I37" s="10" t="s">
        <v>45</v>
      </c>
      <c r="J37" s="5">
        <f ca="1">IF(PORTADA!$E$35="A",R36,0)</f>
        <v>0</v>
      </c>
      <c r="K37" s="5"/>
      <c r="L37" s="5"/>
      <c r="M37" s="5"/>
      <c r="N37" s="5"/>
      <c r="O37" s="5">
        <f>N36-O36</f>
        <v>0</v>
      </c>
      <c r="P37" s="6" t="s">
        <v>1</v>
      </c>
      <c r="Q37" s="5" t="str">
        <f>CONCATENATE(B37,P37)</f>
        <v>B</v>
      </c>
      <c r="R37" s="5"/>
    </row>
    <row r="38" spans="1:18" ht="15" x14ac:dyDescent="0.25">
      <c r="A38" s="131"/>
      <c r="B38" s="100"/>
      <c r="C38" s="123" t="str">
        <f ca="1">IF(PORTADA!$E$35="A",CONCATENATE(I38," ",G38),"")</f>
        <v>c)  0</v>
      </c>
      <c r="D38" s="102"/>
      <c r="G38" s="13">
        <f>IF(L39="FIN","",LOOKUP(I35,DATOS!A:A,DATOS!L:L))</f>
        <v>0</v>
      </c>
      <c r="I38" s="10" t="s">
        <v>46</v>
      </c>
      <c r="J38" s="5"/>
      <c r="K38" s="5"/>
      <c r="L38" s="5"/>
      <c r="M38" s="5"/>
      <c r="N38" s="5"/>
      <c r="O38" s="5"/>
      <c r="P38" s="6" t="s">
        <v>2</v>
      </c>
      <c r="Q38" s="5" t="str">
        <f>CONCATENATE(B38,P38)</f>
        <v>C</v>
      </c>
      <c r="R38" s="5"/>
    </row>
    <row r="39" spans="1:18" ht="15" x14ac:dyDescent="0.25">
      <c r="A39" s="131"/>
      <c r="B39" s="100"/>
      <c r="C39" s="123" t="str">
        <f ca="1">IF(PORTADA!$E$35="A",CONCATENATE(I39," ",G39),"")</f>
        <v>d) 0</v>
      </c>
      <c r="D39" s="102"/>
      <c r="G39" s="13">
        <f>IF(L39="FIN","",LOOKUP(I35,DATOS!A:A,DATOS!M:M))</f>
        <v>0</v>
      </c>
      <c r="I39" s="10" t="s">
        <v>47</v>
      </c>
      <c r="J39" s="17">
        <f>LOOKUP(I35,DATOS!A:A,DATOS!F:F)</f>
        <v>6</v>
      </c>
      <c r="K39" s="18" t="str">
        <f>LOOKUP(I35,DATOS!A:A,DATOS!D:D)</f>
        <v>TEST 9</v>
      </c>
      <c r="L39" s="16" t="str">
        <f>IF(J39=J35,"","FIN")</f>
        <v/>
      </c>
      <c r="M39" s="5"/>
      <c r="N39" s="5"/>
      <c r="O39" s="5"/>
      <c r="P39" s="6" t="s">
        <v>3</v>
      </c>
      <c r="Q39" s="5" t="str">
        <f>CONCATENATE(B39,P39)</f>
        <v>D</v>
      </c>
      <c r="R39" s="5"/>
    </row>
    <row r="40" spans="1:18" ht="15" x14ac:dyDescent="0.25">
      <c r="A40" s="92"/>
      <c r="B40" s="103"/>
      <c r="C40" s="126"/>
      <c r="D40" s="104"/>
    </row>
    <row r="41" spans="1:18" ht="15" x14ac:dyDescent="0.25">
      <c r="A41" s="92"/>
      <c r="B41" s="97"/>
      <c r="C41" s="122" t="str">
        <f ca="1">IF(PORTADA!$E$35="A",CONCATENATE(J41,".- ",G41),"")</f>
        <v>7.- 0</v>
      </c>
      <c r="D41" s="99"/>
      <c r="E41" s="92"/>
      <c r="F41" s="92"/>
      <c r="G41" s="15">
        <f>IF(L45="FIN","",LOOKUP(I41,DATOS!A:A,DATOS!G:G))</f>
        <v>0</v>
      </c>
      <c r="H41" s="15">
        <f>IF(L45="FIN",0,LOOKUP(I41,DATOS!A:A,DATOS!N:N))</f>
        <v>0</v>
      </c>
      <c r="I41" s="10">
        <f>+I35+1</f>
        <v>167</v>
      </c>
      <c r="J41" s="7">
        <f>+J35+1</f>
        <v>7</v>
      </c>
      <c r="K41" s="5" t="s">
        <v>32</v>
      </c>
      <c r="L41" s="5" t="s">
        <v>33</v>
      </c>
      <c r="M41" s="5" t="s">
        <v>38</v>
      </c>
      <c r="N41" s="5" t="s">
        <v>34</v>
      </c>
      <c r="O41" s="5" t="s">
        <v>35</v>
      </c>
      <c r="P41" s="5" t="s">
        <v>36</v>
      </c>
      <c r="Q41" s="5" t="str">
        <f>CONCATENATE("X",H41)</f>
        <v>X0</v>
      </c>
      <c r="R41" s="5" t="s">
        <v>37</v>
      </c>
    </row>
    <row r="42" spans="1:18" ht="15" x14ac:dyDescent="0.25">
      <c r="A42" s="131">
        <f ca="1">IF($E$2="X",0,IF(J43&gt;2,H41,J43))</f>
        <v>0</v>
      </c>
      <c r="B42" s="100"/>
      <c r="C42" s="123" t="str">
        <f ca="1">IF(PORTADA!$E$35="A",CONCATENATE(I42," ",G42),"")</f>
        <v>a)  0</v>
      </c>
      <c r="D42" s="102"/>
      <c r="G42" s="13">
        <f>IF(L45="FIN","",LOOKUP(I41,DATOS!A:A,DATOS!J:J))</f>
        <v>0</v>
      </c>
      <c r="I42" s="10" t="s">
        <v>44</v>
      </c>
      <c r="J42" s="5" t="s">
        <v>5</v>
      </c>
      <c r="K42" s="5">
        <f>IF(L42&gt;0,0,O42)</f>
        <v>0</v>
      </c>
      <c r="L42" s="5">
        <f>IF(O43&gt;0,1,0)</f>
        <v>0</v>
      </c>
      <c r="M42" s="5">
        <f>IF(L42=1,-1/COUNTA(P42:P45),0)</f>
        <v>0</v>
      </c>
      <c r="N42" s="5">
        <f>COUNTA(B42:B45)</f>
        <v>0</v>
      </c>
      <c r="O42" s="5">
        <f>COUNTIF(Q42:Q45,Q41)</f>
        <v>0</v>
      </c>
      <c r="P42" s="6" t="s">
        <v>0</v>
      </c>
      <c r="Q42" s="5" t="str">
        <f>CONCATENATE(B42,P42)</f>
        <v>A</v>
      </c>
      <c r="R42" s="5">
        <f>IF(O42&gt;0,O42+N42,N42*3)</f>
        <v>0</v>
      </c>
    </row>
    <row r="43" spans="1:18" ht="15" x14ac:dyDescent="0.25">
      <c r="A43" s="131"/>
      <c r="B43" s="100"/>
      <c r="C43" s="123" t="str">
        <f ca="1">IF(PORTADA!$E$35="A",CONCATENATE(I43," ",G43),"")</f>
        <v>b)  0</v>
      </c>
      <c r="D43" s="102"/>
      <c r="G43" s="13">
        <f>IF(L45="FIN","",LOOKUP(I41,DATOS!A:A,DATOS!K:K))</f>
        <v>0</v>
      </c>
      <c r="I43" s="10" t="s">
        <v>45</v>
      </c>
      <c r="J43" s="5">
        <f ca="1">IF(PORTADA!$E$35="A",R42,0)</f>
        <v>0</v>
      </c>
      <c r="K43" s="5"/>
      <c r="L43" s="5"/>
      <c r="M43" s="5"/>
      <c r="N43" s="5"/>
      <c r="O43" s="5">
        <f>N42-O42</f>
        <v>0</v>
      </c>
      <c r="P43" s="6" t="s">
        <v>1</v>
      </c>
      <c r="Q43" s="5" t="str">
        <f>CONCATENATE(B43,P43)</f>
        <v>B</v>
      </c>
      <c r="R43" s="5"/>
    </row>
    <row r="44" spans="1:18" ht="15" x14ac:dyDescent="0.25">
      <c r="A44" s="131"/>
      <c r="B44" s="100"/>
      <c r="C44" s="123" t="str">
        <f ca="1">IF(PORTADA!$E$35="A",CONCATENATE(I44," ",G44),"")</f>
        <v>c)  0</v>
      </c>
      <c r="D44" s="102"/>
      <c r="G44" s="13">
        <f>IF(L45="FIN","",LOOKUP(I41,DATOS!A:A,DATOS!L:L))</f>
        <v>0</v>
      </c>
      <c r="I44" s="10" t="s">
        <v>46</v>
      </c>
      <c r="J44" s="5"/>
      <c r="K44" s="5"/>
      <c r="L44" s="5"/>
      <c r="M44" s="5"/>
      <c r="N44" s="5"/>
      <c r="O44" s="5"/>
      <c r="P44" s="6" t="s">
        <v>2</v>
      </c>
      <c r="Q44" s="5" t="str">
        <f>CONCATENATE(B44,P44)</f>
        <v>C</v>
      </c>
      <c r="R44" s="5"/>
    </row>
    <row r="45" spans="1:18" ht="15" x14ac:dyDescent="0.25">
      <c r="A45" s="131"/>
      <c r="B45" s="100"/>
      <c r="C45" s="123" t="str">
        <f ca="1">IF(PORTADA!$E$35="A",CONCATENATE(I45," ",G45),"")</f>
        <v>d) 0</v>
      </c>
      <c r="D45" s="102"/>
      <c r="G45" s="13">
        <f>IF(L45="FIN","",LOOKUP(I41,DATOS!A:A,DATOS!M:M))</f>
        <v>0</v>
      </c>
      <c r="I45" s="10" t="s">
        <v>47</v>
      </c>
      <c r="J45" s="17">
        <f>LOOKUP(I41,DATOS!A:A,DATOS!F:F)</f>
        <v>7</v>
      </c>
      <c r="K45" s="18" t="str">
        <f>LOOKUP(I41,DATOS!A:A,DATOS!D:D)</f>
        <v>TEST 9</v>
      </c>
      <c r="L45" s="16" t="str">
        <f>IF(J45=J41,"","FIN")</f>
        <v/>
      </c>
      <c r="M45" s="5"/>
      <c r="N45" s="5"/>
      <c r="O45" s="5"/>
      <c r="P45" s="6" t="s">
        <v>3</v>
      </c>
      <c r="Q45" s="5" t="str">
        <f>CONCATENATE(B45,P45)</f>
        <v>D</v>
      </c>
      <c r="R45" s="5"/>
    </row>
    <row r="46" spans="1:18" ht="15" x14ac:dyDescent="0.25">
      <c r="A46" s="92"/>
      <c r="B46" s="103"/>
      <c r="C46" s="126"/>
      <c r="D46" s="104"/>
    </row>
    <row r="47" spans="1:18" ht="15" x14ac:dyDescent="0.25">
      <c r="A47" s="92"/>
      <c r="B47" s="97"/>
      <c r="C47" s="122" t="str">
        <f ca="1">IF(PORTADA!$E$35="A",CONCATENATE(J47,".- ",G47),"")</f>
        <v>8.- 0</v>
      </c>
      <c r="D47" s="99"/>
      <c r="E47" s="92"/>
      <c r="F47" s="92"/>
      <c r="G47" s="15">
        <f>IF(L51="FIN","",LOOKUP(I47,DATOS!A:A,DATOS!G:G))</f>
        <v>0</v>
      </c>
      <c r="H47" s="15">
        <f>IF(L51="FIN",0,LOOKUP(I47,DATOS!A:A,DATOS!N:N))</f>
        <v>0</v>
      </c>
      <c r="I47" s="10">
        <f>+I41+1</f>
        <v>168</v>
      </c>
      <c r="J47" s="7">
        <f>+J41+1</f>
        <v>8</v>
      </c>
      <c r="K47" s="5" t="s">
        <v>32</v>
      </c>
      <c r="L47" s="5" t="s">
        <v>33</v>
      </c>
      <c r="M47" s="5" t="s">
        <v>38</v>
      </c>
      <c r="N47" s="5" t="s">
        <v>34</v>
      </c>
      <c r="O47" s="5" t="s">
        <v>35</v>
      </c>
      <c r="P47" s="5" t="s">
        <v>36</v>
      </c>
      <c r="Q47" s="5" t="str">
        <f>CONCATENATE("X",H47)</f>
        <v>X0</v>
      </c>
      <c r="R47" s="5" t="s">
        <v>37</v>
      </c>
    </row>
    <row r="48" spans="1:18" ht="15" x14ac:dyDescent="0.25">
      <c r="A48" s="131">
        <f ca="1">IF($E$2="X",0,IF(J49&gt;2,H47,J49))</f>
        <v>0</v>
      </c>
      <c r="B48" s="100"/>
      <c r="C48" s="123" t="str">
        <f ca="1">IF(PORTADA!$E$35="A",CONCATENATE(I48," ",G48),"")</f>
        <v>a)  0</v>
      </c>
      <c r="D48" s="102"/>
      <c r="G48" s="13">
        <f>IF(L51="FIN","",LOOKUP(I47,DATOS!A:A,DATOS!J:J))</f>
        <v>0</v>
      </c>
      <c r="I48" s="10" t="s">
        <v>44</v>
      </c>
      <c r="J48" s="5" t="s">
        <v>5</v>
      </c>
      <c r="K48" s="5">
        <f>IF(L48&gt;0,0,O48)</f>
        <v>0</v>
      </c>
      <c r="L48" s="5">
        <f>IF(O49&gt;0,1,0)</f>
        <v>0</v>
      </c>
      <c r="M48" s="5">
        <f>IF(L48=1,-1/COUNTA(P48:P51),0)</f>
        <v>0</v>
      </c>
      <c r="N48" s="5">
        <f>COUNTA(B48:B51)</f>
        <v>0</v>
      </c>
      <c r="O48" s="5">
        <f>COUNTIF(Q48:Q51,Q47)</f>
        <v>0</v>
      </c>
      <c r="P48" s="6" t="s">
        <v>0</v>
      </c>
      <c r="Q48" s="5" t="str">
        <f>CONCATENATE(B48,P48)</f>
        <v>A</v>
      </c>
      <c r="R48" s="5">
        <f>IF(O48&gt;0,O48+N48,N48*3)</f>
        <v>0</v>
      </c>
    </row>
    <row r="49" spans="1:18" ht="15" x14ac:dyDescent="0.25">
      <c r="A49" s="131"/>
      <c r="B49" s="100"/>
      <c r="C49" s="123" t="str">
        <f ca="1">IF(PORTADA!$E$35="A",CONCATENATE(I49," ",G49),"")</f>
        <v>b)  0</v>
      </c>
      <c r="D49" s="102"/>
      <c r="G49" s="13">
        <f>IF(L51="FIN","",LOOKUP(I47,DATOS!A:A,DATOS!K:K))</f>
        <v>0</v>
      </c>
      <c r="I49" s="10" t="s">
        <v>45</v>
      </c>
      <c r="J49" s="5">
        <f ca="1">IF(PORTADA!$E$35="A",R48,0)</f>
        <v>0</v>
      </c>
      <c r="K49" s="5"/>
      <c r="L49" s="5"/>
      <c r="M49" s="5"/>
      <c r="N49" s="5"/>
      <c r="O49" s="5">
        <f>N48-O48</f>
        <v>0</v>
      </c>
      <c r="P49" s="6" t="s">
        <v>1</v>
      </c>
      <c r="Q49" s="5" t="str">
        <f>CONCATENATE(B49,P49)</f>
        <v>B</v>
      </c>
      <c r="R49" s="5"/>
    </row>
    <row r="50" spans="1:18" ht="15" x14ac:dyDescent="0.25">
      <c r="A50" s="131"/>
      <c r="B50" s="100"/>
      <c r="C50" s="123" t="str">
        <f ca="1">IF(PORTADA!$E$35="A",CONCATENATE(I50," ",G50),"")</f>
        <v>c)  0</v>
      </c>
      <c r="D50" s="102"/>
      <c r="G50" s="13">
        <f>IF(L51="FIN","",LOOKUP(I47,DATOS!A:A,DATOS!L:L))</f>
        <v>0</v>
      </c>
      <c r="I50" s="10" t="s">
        <v>46</v>
      </c>
      <c r="J50" s="5"/>
      <c r="K50" s="5"/>
      <c r="L50" s="5"/>
      <c r="M50" s="5"/>
      <c r="N50" s="5"/>
      <c r="O50" s="5"/>
      <c r="P50" s="6" t="s">
        <v>2</v>
      </c>
      <c r="Q50" s="5" t="str">
        <f>CONCATENATE(B50,P50)</f>
        <v>C</v>
      </c>
      <c r="R50" s="5"/>
    </row>
    <row r="51" spans="1:18" ht="15" x14ac:dyDescent="0.25">
      <c r="A51" s="131"/>
      <c r="B51" s="100"/>
      <c r="C51" s="123" t="str">
        <f ca="1">IF(PORTADA!$E$35="A",CONCATENATE(I51," ",G51),"")</f>
        <v>d) 0</v>
      </c>
      <c r="D51" s="102"/>
      <c r="G51" s="13">
        <f>IF(L51="FIN","",LOOKUP(I47,DATOS!A:A,DATOS!M:M))</f>
        <v>0</v>
      </c>
      <c r="I51" s="10" t="s">
        <v>47</v>
      </c>
      <c r="J51" s="17">
        <f>LOOKUP(I47,DATOS!A:A,DATOS!F:F)</f>
        <v>8</v>
      </c>
      <c r="K51" s="18" t="str">
        <f>LOOKUP(I47,DATOS!A:A,DATOS!D:D)</f>
        <v>TEST 9</v>
      </c>
      <c r="L51" s="16" t="str">
        <f>IF(J51=J47,"","FIN")</f>
        <v/>
      </c>
      <c r="M51" s="5"/>
      <c r="N51" s="5"/>
      <c r="O51" s="5"/>
      <c r="P51" s="6" t="s">
        <v>3</v>
      </c>
      <c r="Q51" s="5" t="str">
        <f>CONCATENATE(B51,P51)</f>
        <v>D</v>
      </c>
      <c r="R51" s="5"/>
    </row>
    <row r="52" spans="1:18" ht="15" x14ac:dyDescent="0.25">
      <c r="A52" s="92"/>
      <c r="B52" s="103"/>
      <c r="C52" s="126"/>
      <c r="D52" s="104"/>
    </row>
    <row r="53" spans="1:18" ht="15" x14ac:dyDescent="0.25">
      <c r="A53" s="92"/>
      <c r="B53" s="97"/>
      <c r="C53" s="122" t="str">
        <f ca="1">IF(PORTADA!$E$35="A",CONCATENATE(J53,".- ",G53),"")</f>
        <v>9.- 0</v>
      </c>
      <c r="D53" s="99"/>
      <c r="E53" s="92"/>
      <c r="F53" s="92"/>
      <c r="G53" s="15">
        <f>IF(L57="FIN","",LOOKUP(I53,DATOS!A:A,DATOS!G:G))</f>
        <v>0</v>
      </c>
      <c r="H53" s="15">
        <f>IF(L57="FIN",0,LOOKUP(I53,DATOS!A:A,DATOS!N:N))</f>
        <v>0</v>
      </c>
      <c r="I53" s="10">
        <f>+I47+1</f>
        <v>169</v>
      </c>
      <c r="J53" s="7">
        <f>+J47+1</f>
        <v>9</v>
      </c>
      <c r="K53" s="5" t="s">
        <v>32</v>
      </c>
      <c r="L53" s="5" t="s">
        <v>33</v>
      </c>
      <c r="M53" s="5" t="s">
        <v>38</v>
      </c>
      <c r="N53" s="5" t="s">
        <v>34</v>
      </c>
      <c r="O53" s="5" t="s">
        <v>35</v>
      </c>
      <c r="P53" s="5" t="s">
        <v>36</v>
      </c>
      <c r="Q53" s="5" t="str">
        <f>CONCATENATE("X",H53)</f>
        <v>X0</v>
      </c>
      <c r="R53" s="5" t="s">
        <v>37</v>
      </c>
    </row>
    <row r="54" spans="1:18" ht="15" x14ac:dyDescent="0.25">
      <c r="A54" s="131">
        <f ca="1">IF($E$2="X",0,IF(J55&gt;2,H53,J55))</f>
        <v>0</v>
      </c>
      <c r="B54" s="100"/>
      <c r="C54" s="123" t="str">
        <f ca="1">IF(PORTADA!$E$35="A",CONCATENATE(I54," ",G54),"")</f>
        <v>a)  0</v>
      </c>
      <c r="D54" s="102"/>
      <c r="G54" s="13">
        <f>IF(L57="FIN","",LOOKUP(I53,DATOS!A:A,DATOS!J:J))</f>
        <v>0</v>
      </c>
      <c r="I54" s="10" t="s">
        <v>44</v>
      </c>
      <c r="J54" s="5" t="s">
        <v>5</v>
      </c>
      <c r="K54" s="5">
        <f>IF(L54&gt;0,0,O54)</f>
        <v>0</v>
      </c>
      <c r="L54" s="5">
        <f>IF(O55&gt;0,1,0)</f>
        <v>0</v>
      </c>
      <c r="M54" s="5">
        <f>IF(L54=1,-1/COUNTA(P54:P57),0)</f>
        <v>0</v>
      </c>
      <c r="N54" s="5">
        <f>COUNTA(B54:B57)</f>
        <v>0</v>
      </c>
      <c r="O54" s="5">
        <f>COUNTIF(Q54:Q57,Q53)</f>
        <v>0</v>
      </c>
      <c r="P54" s="6" t="s">
        <v>0</v>
      </c>
      <c r="Q54" s="5" t="str">
        <f>CONCATENATE(B54,P54)</f>
        <v>A</v>
      </c>
      <c r="R54" s="5">
        <f>IF(O54&gt;0,O54+N54,N54*3)</f>
        <v>0</v>
      </c>
    </row>
    <row r="55" spans="1:18" ht="15" x14ac:dyDescent="0.25">
      <c r="A55" s="131"/>
      <c r="B55" s="100"/>
      <c r="C55" s="123" t="str">
        <f ca="1">IF(PORTADA!$E$35="A",CONCATENATE(I55," ",G55),"")</f>
        <v>b)  0</v>
      </c>
      <c r="D55" s="102"/>
      <c r="G55" s="13">
        <f>IF(L57="FIN","",LOOKUP(I53,DATOS!A:A,DATOS!K:K))</f>
        <v>0</v>
      </c>
      <c r="I55" s="10" t="s">
        <v>45</v>
      </c>
      <c r="J55" s="5">
        <f ca="1">IF(PORTADA!$E$35="A",R54,0)</f>
        <v>0</v>
      </c>
      <c r="K55" s="5"/>
      <c r="L55" s="5"/>
      <c r="M55" s="5"/>
      <c r="N55" s="5"/>
      <c r="O55" s="5">
        <f>N54-O54</f>
        <v>0</v>
      </c>
      <c r="P55" s="6" t="s">
        <v>1</v>
      </c>
      <c r="Q55" s="5" t="str">
        <f>CONCATENATE(B55,P55)</f>
        <v>B</v>
      </c>
      <c r="R55" s="5"/>
    </row>
    <row r="56" spans="1:18" ht="15" x14ac:dyDescent="0.25">
      <c r="A56" s="131"/>
      <c r="B56" s="100"/>
      <c r="C56" s="123" t="str">
        <f ca="1">IF(PORTADA!$E$35="A",CONCATENATE(I56," ",G56),"")</f>
        <v>c)  0</v>
      </c>
      <c r="D56" s="102"/>
      <c r="G56" s="13">
        <f>IF(L57="FIN","",LOOKUP(I53,DATOS!A:A,DATOS!L:L))</f>
        <v>0</v>
      </c>
      <c r="I56" s="10" t="s">
        <v>46</v>
      </c>
      <c r="J56" s="5"/>
      <c r="K56" s="5"/>
      <c r="L56" s="5"/>
      <c r="M56" s="5"/>
      <c r="N56" s="5"/>
      <c r="O56" s="5"/>
      <c r="P56" s="6" t="s">
        <v>2</v>
      </c>
      <c r="Q56" s="5" t="str">
        <f>CONCATENATE(B56,P56)</f>
        <v>C</v>
      </c>
      <c r="R56" s="5"/>
    </row>
    <row r="57" spans="1:18" ht="15" x14ac:dyDescent="0.25">
      <c r="A57" s="131"/>
      <c r="B57" s="100"/>
      <c r="C57" s="123" t="str">
        <f ca="1">IF(PORTADA!$E$35="A",CONCATENATE(I57," ",G57),"")</f>
        <v>d) 0</v>
      </c>
      <c r="D57" s="102"/>
      <c r="G57" s="13">
        <f>IF(L57="FIN","",LOOKUP(I53,DATOS!A:A,DATOS!M:M))</f>
        <v>0</v>
      </c>
      <c r="I57" s="10" t="s">
        <v>47</v>
      </c>
      <c r="J57" s="17">
        <f>LOOKUP(I53,DATOS!A:A,DATOS!F:F)</f>
        <v>9</v>
      </c>
      <c r="K57" s="18" t="str">
        <f>LOOKUP(I53,DATOS!A:A,DATOS!D:D)</f>
        <v>TEST 9</v>
      </c>
      <c r="L57" s="16" t="str">
        <f>IF(J57=J53,"","FIN")</f>
        <v/>
      </c>
      <c r="M57" s="5"/>
      <c r="N57" s="5"/>
      <c r="O57" s="5"/>
      <c r="P57" s="6" t="s">
        <v>3</v>
      </c>
      <c r="Q57" s="5" t="str">
        <f>CONCATENATE(B57,P57)</f>
        <v>D</v>
      </c>
      <c r="R57" s="5"/>
    </row>
    <row r="58" spans="1:18" ht="15" x14ac:dyDescent="0.25">
      <c r="A58" s="92"/>
      <c r="B58" s="103"/>
      <c r="C58" s="126"/>
      <c r="D58" s="104"/>
    </row>
    <row r="59" spans="1:18" ht="15" x14ac:dyDescent="0.25">
      <c r="A59" s="92"/>
      <c r="B59" s="97"/>
      <c r="C59" s="122" t="str">
        <f ca="1">IF(PORTADA!$E$35="A",CONCATENATE(J59,".- ",G59),"")</f>
        <v>10.- 0</v>
      </c>
      <c r="D59" s="99"/>
      <c r="E59" s="92"/>
      <c r="F59" s="92"/>
      <c r="G59" s="15">
        <f>IF(L63="FIN","",LOOKUP(I59,DATOS!A:A,DATOS!G:G))</f>
        <v>0</v>
      </c>
      <c r="H59" s="15">
        <f>IF(L63="FIN",0,LOOKUP(I59,DATOS!A:A,DATOS!N:N))</f>
        <v>0</v>
      </c>
      <c r="I59" s="10">
        <f>+I53+1</f>
        <v>170</v>
      </c>
      <c r="J59" s="7">
        <f>+J53+1</f>
        <v>10</v>
      </c>
      <c r="K59" s="5" t="s">
        <v>32</v>
      </c>
      <c r="L59" s="5" t="s">
        <v>33</v>
      </c>
      <c r="M59" s="5" t="s">
        <v>38</v>
      </c>
      <c r="N59" s="5" t="s">
        <v>34</v>
      </c>
      <c r="O59" s="5" t="s">
        <v>35</v>
      </c>
      <c r="P59" s="5" t="s">
        <v>36</v>
      </c>
      <c r="Q59" s="5" t="str">
        <f>CONCATENATE("X",H59)</f>
        <v>X0</v>
      </c>
      <c r="R59" s="5" t="s">
        <v>37</v>
      </c>
    </row>
    <row r="60" spans="1:18" ht="15" x14ac:dyDescent="0.25">
      <c r="A60" s="131">
        <f ca="1">IF($E$2="X",0,IF(J61&gt;2,H59,J61))</f>
        <v>0</v>
      </c>
      <c r="B60" s="100"/>
      <c r="C60" s="123" t="str">
        <f ca="1">IF(PORTADA!$E$35="A",CONCATENATE(I60," ",G60),"")</f>
        <v>a)  0</v>
      </c>
      <c r="D60" s="102"/>
      <c r="G60" s="13">
        <f>IF(L63="FIN","",LOOKUP(I59,DATOS!A:A,DATOS!J:J))</f>
        <v>0</v>
      </c>
      <c r="I60" s="10" t="s">
        <v>44</v>
      </c>
      <c r="J60" s="5" t="s">
        <v>5</v>
      </c>
      <c r="K60" s="5">
        <f>IF(L60&gt;0,0,O60)</f>
        <v>0</v>
      </c>
      <c r="L60" s="5">
        <f>IF(O61&gt;0,1,0)</f>
        <v>0</v>
      </c>
      <c r="M60" s="5">
        <f>IF(L60=1,-1/COUNTA(P60:P63),0)</f>
        <v>0</v>
      </c>
      <c r="N60" s="5">
        <f>COUNTA(B60:B63)</f>
        <v>0</v>
      </c>
      <c r="O60" s="5">
        <f>COUNTIF(Q60:Q63,Q59)</f>
        <v>0</v>
      </c>
      <c r="P60" s="6" t="s">
        <v>0</v>
      </c>
      <c r="Q60" s="5" t="str">
        <f>CONCATENATE(B60,P60)</f>
        <v>A</v>
      </c>
      <c r="R60" s="5">
        <f>IF(O60&gt;0,O60+N60,N60*3)</f>
        <v>0</v>
      </c>
    </row>
    <row r="61" spans="1:18" ht="15" x14ac:dyDescent="0.25">
      <c r="A61" s="131"/>
      <c r="B61" s="100"/>
      <c r="C61" s="123" t="str">
        <f ca="1">IF(PORTADA!$E$35="A",CONCATENATE(I61," ",G61),"")</f>
        <v>b)  0</v>
      </c>
      <c r="D61" s="102"/>
      <c r="G61" s="13">
        <f>IF(L63="FIN","",LOOKUP(I59,DATOS!A:A,DATOS!K:K))</f>
        <v>0</v>
      </c>
      <c r="I61" s="10" t="s">
        <v>45</v>
      </c>
      <c r="J61" s="5">
        <f ca="1">IF(PORTADA!$E$35="A",R60,0)</f>
        <v>0</v>
      </c>
      <c r="K61" s="5"/>
      <c r="L61" s="5"/>
      <c r="M61" s="5"/>
      <c r="N61" s="5"/>
      <c r="O61" s="5">
        <f>N60-O60</f>
        <v>0</v>
      </c>
      <c r="P61" s="6" t="s">
        <v>1</v>
      </c>
      <c r="Q61" s="5" t="str">
        <f>CONCATENATE(B61,P61)</f>
        <v>B</v>
      </c>
      <c r="R61" s="5"/>
    </row>
    <row r="62" spans="1:18" ht="15" x14ac:dyDescent="0.25">
      <c r="A62" s="131"/>
      <c r="B62" s="100"/>
      <c r="C62" s="123" t="str">
        <f ca="1">IF(PORTADA!$E$35="A",CONCATENATE(I62," ",G62),"")</f>
        <v>c)  0</v>
      </c>
      <c r="D62" s="102"/>
      <c r="G62" s="13">
        <f>IF(L63="FIN","",LOOKUP(I59,DATOS!A:A,DATOS!L:L))</f>
        <v>0</v>
      </c>
      <c r="I62" s="10" t="s">
        <v>46</v>
      </c>
      <c r="J62" s="5"/>
      <c r="K62" s="5"/>
      <c r="L62" s="5"/>
      <c r="M62" s="5"/>
      <c r="N62" s="5"/>
      <c r="O62" s="5"/>
      <c r="P62" s="6" t="s">
        <v>2</v>
      </c>
      <c r="Q62" s="5" t="str">
        <f>CONCATENATE(B62,P62)</f>
        <v>C</v>
      </c>
      <c r="R62" s="5"/>
    </row>
    <row r="63" spans="1:18" ht="15" x14ac:dyDescent="0.25">
      <c r="A63" s="131"/>
      <c r="B63" s="100"/>
      <c r="C63" s="123" t="str">
        <f ca="1">IF(PORTADA!$E$35="A",CONCATENATE(I63," ",G63),"")</f>
        <v>d) 0</v>
      </c>
      <c r="D63" s="102"/>
      <c r="G63" s="13">
        <f>IF(L63="FIN","",LOOKUP(I59,DATOS!A:A,DATOS!M:M))</f>
        <v>0</v>
      </c>
      <c r="I63" s="10" t="s">
        <v>47</v>
      </c>
      <c r="J63" s="17">
        <f>LOOKUP(I59,DATOS!A:A,DATOS!F:F)</f>
        <v>10</v>
      </c>
      <c r="K63" s="18" t="str">
        <f>LOOKUP(I59,DATOS!A:A,DATOS!D:D)</f>
        <v>TEST 9</v>
      </c>
      <c r="L63" s="16" t="str">
        <f>IF(J63=J59,"","FIN")</f>
        <v/>
      </c>
      <c r="M63" s="5"/>
      <c r="N63" s="5"/>
      <c r="O63" s="5"/>
      <c r="P63" s="6" t="s">
        <v>3</v>
      </c>
      <c r="Q63" s="5" t="str">
        <f>CONCATENATE(B63,P63)</f>
        <v>D</v>
      </c>
      <c r="R63" s="5"/>
    </row>
    <row r="64" spans="1:18" ht="15" x14ac:dyDescent="0.25">
      <c r="A64" s="92"/>
      <c r="B64" s="103"/>
      <c r="C64" s="126"/>
      <c r="D64" s="104"/>
    </row>
    <row r="65" spans="1:18" ht="15" x14ac:dyDescent="0.25">
      <c r="A65" s="92"/>
      <c r="B65" s="97"/>
      <c r="C65" s="122" t="str">
        <f ca="1">IF(PORTADA!$E$35="A",CONCATENATE(J65,".- ",G65),"")</f>
        <v>11.- 0</v>
      </c>
      <c r="D65" s="99"/>
      <c r="E65" s="92"/>
      <c r="F65" s="92"/>
      <c r="G65" s="15">
        <f>IF(L69="FIN","",LOOKUP(I65,DATOS!A:A,DATOS!G:G))</f>
        <v>0</v>
      </c>
      <c r="H65" s="15">
        <f>IF(L69="FIN",0,LOOKUP(I65,DATOS!A:A,DATOS!N:N))</f>
        <v>0</v>
      </c>
      <c r="I65" s="10">
        <f>+I59+1</f>
        <v>171</v>
      </c>
      <c r="J65" s="7">
        <f>+J59+1</f>
        <v>11</v>
      </c>
      <c r="K65" s="5" t="s">
        <v>32</v>
      </c>
      <c r="L65" s="5" t="s">
        <v>33</v>
      </c>
      <c r="M65" s="5" t="s">
        <v>38</v>
      </c>
      <c r="N65" s="5" t="s">
        <v>34</v>
      </c>
      <c r="O65" s="5" t="s">
        <v>35</v>
      </c>
      <c r="P65" s="5" t="s">
        <v>36</v>
      </c>
      <c r="Q65" s="5" t="str">
        <f>CONCATENATE("X",H65)</f>
        <v>X0</v>
      </c>
      <c r="R65" s="5" t="s">
        <v>37</v>
      </c>
    </row>
    <row r="66" spans="1:18" ht="15" x14ac:dyDescent="0.25">
      <c r="A66" s="131">
        <f ca="1">IF($E$2="X",0,IF(J67&gt;2,H65,J67))</f>
        <v>0</v>
      </c>
      <c r="B66" s="100"/>
      <c r="C66" s="123" t="str">
        <f ca="1">IF(PORTADA!$E$35="A",CONCATENATE(I66," ",G66),"")</f>
        <v>a)  0</v>
      </c>
      <c r="D66" s="102"/>
      <c r="G66" s="13">
        <f>IF(L69="FIN","",LOOKUP(I65,DATOS!A:A,DATOS!J:J))</f>
        <v>0</v>
      </c>
      <c r="I66" s="10" t="s">
        <v>44</v>
      </c>
      <c r="J66" s="5" t="s">
        <v>5</v>
      </c>
      <c r="K66" s="5">
        <f>IF(L66&gt;0,0,O66)</f>
        <v>0</v>
      </c>
      <c r="L66" s="5">
        <f>IF(O67&gt;0,1,0)</f>
        <v>0</v>
      </c>
      <c r="M66" s="5">
        <f>IF(L66=1,-1/COUNTA(P66:P69),0)</f>
        <v>0</v>
      </c>
      <c r="N66" s="5">
        <f>COUNTA(B66:B69)</f>
        <v>0</v>
      </c>
      <c r="O66" s="5">
        <f>COUNTIF(Q66:Q69,Q65)</f>
        <v>0</v>
      </c>
      <c r="P66" s="6" t="s">
        <v>0</v>
      </c>
      <c r="Q66" s="5" t="str">
        <f>CONCATENATE(B66,P66)</f>
        <v>A</v>
      </c>
      <c r="R66" s="5">
        <f>IF(O66&gt;0,O66+N66,N66*3)</f>
        <v>0</v>
      </c>
    </row>
    <row r="67" spans="1:18" ht="15" x14ac:dyDescent="0.25">
      <c r="A67" s="131"/>
      <c r="B67" s="100"/>
      <c r="C67" s="123" t="str">
        <f ca="1">IF(PORTADA!$E$35="A",CONCATENATE(I67," ",G67),"")</f>
        <v>b)  0</v>
      </c>
      <c r="D67" s="102"/>
      <c r="G67" s="13">
        <f>IF(L69="FIN","",LOOKUP(I65,DATOS!A:A,DATOS!K:K))</f>
        <v>0</v>
      </c>
      <c r="I67" s="10" t="s">
        <v>45</v>
      </c>
      <c r="J67" s="5">
        <f ca="1">IF(PORTADA!$E$35="A",R66,0)</f>
        <v>0</v>
      </c>
      <c r="K67" s="5"/>
      <c r="L67" s="5"/>
      <c r="M67" s="5"/>
      <c r="N67" s="5"/>
      <c r="O67" s="5">
        <f>N66-O66</f>
        <v>0</v>
      </c>
      <c r="P67" s="6" t="s">
        <v>1</v>
      </c>
      <c r="Q67" s="5" t="str">
        <f>CONCATENATE(B67,P67)</f>
        <v>B</v>
      </c>
      <c r="R67" s="5"/>
    </row>
    <row r="68" spans="1:18" ht="15" x14ac:dyDescent="0.25">
      <c r="A68" s="131"/>
      <c r="B68" s="100"/>
      <c r="C68" s="123" t="str">
        <f ca="1">IF(PORTADA!$E$35="A",CONCATENATE(I68," ",G68),"")</f>
        <v>c)  0</v>
      </c>
      <c r="D68" s="102"/>
      <c r="G68" s="13">
        <f>IF(L69="FIN","",LOOKUP(I65,DATOS!A:A,DATOS!L:L))</f>
        <v>0</v>
      </c>
      <c r="I68" s="10" t="s">
        <v>46</v>
      </c>
      <c r="J68" s="5"/>
      <c r="K68" s="5"/>
      <c r="L68" s="5"/>
      <c r="M68" s="5"/>
      <c r="N68" s="5"/>
      <c r="O68" s="5"/>
      <c r="P68" s="6" t="s">
        <v>2</v>
      </c>
      <c r="Q68" s="5" t="str">
        <f>CONCATENATE(B68,P68)</f>
        <v>C</v>
      </c>
      <c r="R68" s="5"/>
    </row>
    <row r="69" spans="1:18" ht="15" x14ac:dyDescent="0.25">
      <c r="A69" s="131"/>
      <c r="B69" s="100"/>
      <c r="C69" s="123" t="str">
        <f ca="1">IF(PORTADA!$E$35="A",CONCATENATE(I69," ",G69),"")</f>
        <v>d) 0</v>
      </c>
      <c r="D69" s="102"/>
      <c r="G69" s="13">
        <f>IF(L69="FIN","",LOOKUP(I65,DATOS!A:A,DATOS!M:M))</f>
        <v>0</v>
      </c>
      <c r="I69" s="10" t="s">
        <v>47</v>
      </c>
      <c r="J69" s="17">
        <f>LOOKUP(I65,DATOS!A:A,DATOS!F:F)</f>
        <v>11</v>
      </c>
      <c r="K69" s="18" t="str">
        <f>LOOKUP(I65,DATOS!A:A,DATOS!D:D)</f>
        <v>TEST 9</v>
      </c>
      <c r="L69" s="16" t="str">
        <f>IF(J69=J65,"","FIN")</f>
        <v/>
      </c>
      <c r="M69" s="5"/>
      <c r="N69" s="5"/>
      <c r="O69" s="5"/>
      <c r="P69" s="6" t="s">
        <v>3</v>
      </c>
      <c r="Q69" s="5" t="str">
        <f>CONCATENATE(B69,P69)</f>
        <v>D</v>
      </c>
      <c r="R69" s="5"/>
    </row>
    <row r="70" spans="1:18" ht="15" x14ac:dyDescent="0.25">
      <c r="A70" s="92"/>
      <c r="B70" s="103"/>
      <c r="C70" s="126"/>
      <c r="D70" s="104"/>
    </row>
    <row r="71" spans="1:18" ht="15" x14ac:dyDescent="0.25">
      <c r="A71" s="92"/>
      <c r="B71" s="97"/>
      <c r="C71" s="122" t="str">
        <f ca="1">IF(PORTADA!$E$35="A",CONCATENATE(J71,".- ",G71),"")</f>
        <v>12.- 0</v>
      </c>
      <c r="D71" s="99"/>
      <c r="E71" s="92"/>
      <c r="F71" s="92"/>
      <c r="G71" s="15">
        <f>IF(L75="FIN","",LOOKUP(I71,DATOS!A:A,DATOS!G:G))</f>
        <v>0</v>
      </c>
      <c r="H71" s="15">
        <f>IF(L75="FIN",0,LOOKUP(I71,DATOS!A:A,DATOS!N:N))</f>
        <v>0</v>
      </c>
      <c r="I71" s="10">
        <f>+I65+1</f>
        <v>172</v>
      </c>
      <c r="J71" s="7">
        <f>+J65+1</f>
        <v>12</v>
      </c>
      <c r="K71" s="5" t="s">
        <v>32</v>
      </c>
      <c r="L71" s="5" t="s">
        <v>33</v>
      </c>
      <c r="M71" s="5" t="s">
        <v>38</v>
      </c>
      <c r="N71" s="5" t="s">
        <v>34</v>
      </c>
      <c r="O71" s="5" t="s">
        <v>35</v>
      </c>
      <c r="P71" s="5" t="s">
        <v>36</v>
      </c>
      <c r="Q71" s="5" t="str">
        <f>CONCATENATE("X",H71)</f>
        <v>X0</v>
      </c>
      <c r="R71" s="5" t="s">
        <v>37</v>
      </c>
    </row>
    <row r="72" spans="1:18" ht="15" x14ac:dyDescent="0.25">
      <c r="A72" s="131">
        <f ca="1">IF($E$2="X",0,IF(J73&gt;2,H71,J73))</f>
        <v>0</v>
      </c>
      <c r="B72" s="100"/>
      <c r="C72" s="123" t="str">
        <f ca="1">IF(PORTADA!$E$35="A",CONCATENATE(I72," ",G72),"")</f>
        <v>a)  0</v>
      </c>
      <c r="D72" s="102"/>
      <c r="G72" s="13">
        <f>IF(L75="FIN","",LOOKUP(I71,DATOS!A:A,DATOS!J:J))</f>
        <v>0</v>
      </c>
      <c r="I72" s="10" t="s">
        <v>44</v>
      </c>
      <c r="J72" s="5" t="s">
        <v>5</v>
      </c>
      <c r="K72" s="5">
        <f>IF(L72&gt;0,0,O72)</f>
        <v>0</v>
      </c>
      <c r="L72" s="5">
        <f>IF(O73&gt;0,1,0)</f>
        <v>0</v>
      </c>
      <c r="M72" s="5">
        <f>IF(L72=1,-1/COUNTA(P72:P75),0)</f>
        <v>0</v>
      </c>
      <c r="N72" s="5">
        <f>COUNTA(B72:B75)</f>
        <v>0</v>
      </c>
      <c r="O72" s="5">
        <f>COUNTIF(Q72:Q75,Q71)</f>
        <v>0</v>
      </c>
      <c r="P72" s="6" t="s">
        <v>0</v>
      </c>
      <c r="Q72" s="5" t="str">
        <f>CONCATENATE(B72,P72)</f>
        <v>A</v>
      </c>
      <c r="R72" s="5">
        <f>IF(O72&gt;0,O72+N72,N72*3)</f>
        <v>0</v>
      </c>
    </row>
    <row r="73" spans="1:18" ht="15" x14ac:dyDescent="0.25">
      <c r="A73" s="131"/>
      <c r="B73" s="100"/>
      <c r="C73" s="123" t="str">
        <f ca="1">IF(PORTADA!$E$35="A",CONCATENATE(I73," ",G73),"")</f>
        <v>b)  0</v>
      </c>
      <c r="D73" s="102"/>
      <c r="G73" s="13">
        <f>IF(L75="FIN","",LOOKUP(I71,DATOS!A:A,DATOS!K:K))</f>
        <v>0</v>
      </c>
      <c r="I73" s="10" t="s">
        <v>45</v>
      </c>
      <c r="J73" s="5">
        <f ca="1">IF(PORTADA!$E$35="A",R72,0)</f>
        <v>0</v>
      </c>
      <c r="K73" s="5"/>
      <c r="L73" s="5"/>
      <c r="M73" s="5"/>
      <c r="N73" s="5"/>
      <c r="O73" s="5">
        <f>N72-O72</f>
        <v>0</v>
      </c>
      <c r="P73" s="6" t="s">
        <v>1</v>
      </c>
      <c r="Q73" s="5" t="str">
        <f>CONCATENATE(B73,P73)</f>
        <v>B</v>
      </c>
      <c r="R73" s="5"/>
    </row>
    <row r="74" spans="1:18" ht="15" x14ac:dyDescent="0.25">
      <c r="A74" s="131"/>
      <c r="B74" s="100"/>
      <c r="C74" s="123" t="str">
        <f ca="1">IF(PORTADA!$E$35="A",CONCATENATE(I74," ",G74),"")</f>
        <v>c)  0</v>
      </c>
      <c r="D74" s="102"/>
      <c r="G74" s="13">
        <f>IF(L75="FIN","",LOOKUP(I71,DATOS!A:A,DATOS!L:L))</f>
        <v>0</v>
      </c>
      <c r="I74" s="10" t="s">
        <v>46</v>
      </c>
      <c r="J74" s="5"/>
      <c r="K74" s="5"/>
      <c r="L74" s="5"/>
      <c r="M74" s="5"/>
      <c r="N74" s="5"/>
      <c r="O74" s="5"/>
      <c r="P74" s="6" t="s">
        <v>2</v>
      </c>
      <c r="Q74" s="5" t="str">
        <f>CONCATENATE(B74,P74)</f>
        <v>C</v>
      </c>
      <c r="R74" s="5"/>
    </row>
    <row r="75" spans="1:18" ht="15" x14ac:dyDescent="0.25">
      <c r="A75" s="131"/>
      <c r="B75" s="100"/>
      <c r="C75" s="123" t="str">
        <f ca="1">IF(PORTADA!$E$35="A",CONCATENATE(I75," ",G75),"")</f>
        <v>d) 0</v>
      </c>
      <c r="D75" s="102"/>
      <c r="G75" s="13">
        <f>IF(L75="FIN","",LOOKUP(I71,DATOS!A:A,DATOS!M:M))</f>
        <v>0</v>
      </c>
      <c r="I75" s="10" t="s">
        <v>47</v>
      </c>
      <c r="J75" s="17">
        <f>LOOKUP(I71,DATOS!A:A,DATOS!F:F)</f>
        <v>12</v>
      </c>
      <c r="K75" s="18" t="str">
        <f>LOOKUP(I71,DATOS!A:A,DATOS!D:D)</f>
        <v>TEST 9</v>
      </c>
      <c r="L75" s="16" t="str">
        <f>IF(J75=J71,"","FIN")</f>
        <v/>
      </c>
      <c r="M75" s="5"/>
      <c r="N75" s="5"/>
      <c r="O75" s="5"/>
      <c r="P75" s="6" t="s">
        <v>3</v>
      </c>
      <c r="Q75" s="5" t="str">
        <f>CONCATENATE(B75,P75)</f>
        <v>D</v>
      </c>
      <c r="R75" s="5"/>
    </row>
    <row r="76" spans="1:18" ht="15" x14ac:dyDescent="0.25">
      <c r="A76" s="92"/>
      <c r="B76" s="103"/>
      <c r="C76" s="126"/>
      <c r="D76" s="104"/>
    </row>
    <row r="77" spans="1:18" ht="15" x14ac:dyDescent="0.25">
      <c r="A77" s="92"/>
      <c r="B77" s="97"/>
      <c r="C77" s="122" t="str">
        <f ca="1">IF(PORTADA!$E$35="A",CONCATENATE(J77,".- ",G77),"")</f>
        <v>13.- 0</v>
      </c>
      <c r="D77" s="99"/>
      <c r="E77" s="92"/>
      <c r="F77" s="92"/>
      <c r="G77" s="15">
        <f>IF(L81="FIN","",LOOKUP(I77,DATOS!A:A,DATOS!G:G))</f>
        <v>0</v>
      </c>
      <c r="H77" s="15">
        <f>IF(L81="FIN",0,LOOKUP(I77,DATOS!A:A,DATOS!N:N))</f>
        <v>0</v>
      </c>
      <c r="I77" s="10">
        <f>+I71+1</f>
        <v>173</v>
      </c>
      <c r="J77" s="7">
        <f>+J71+1</f>
        <v>13</v>
      </c>
      <c r="K77" s="5" t="s">
        <v>32</v>
      </c>
      <c r="L77" s="5" t="s">
        <v>33</v>
      </c>
      <c r="M77" s="5" t="s">
        <v>38</v>
      </c>
      <c r="N77" s="5" t="s">
        <v>34</v>
      </c>
      <c r="O77" s="5" t="s">
        <v>35</v>
      </c>
      <c r="P77" s="5" t="s">
        <v>36</v>
      </c>
      <c r="Q77" s="5" t="str">
        <f>CONCATENATE("X",H77)</f>
        <v>X0</v>
      </c>
      <c r="R77" s="5" t="s">
        <v>37</v>
      </c>
    </row>
    <row r="78" spans="1:18" ht="15" x14ac:dyDescent="0.25">
      <c r="A78" s="131">
        <f ca="1">IF($E$2="X",0,IF(J79&gt;2,H77,J79))</f>
        <v>0</v>
      </c>
      <c r="B78" s="100"/>
      <c r="C78" s="123" t="str">
        <f ca="1">IF(PORTADA!$E$35="A",CONCATENATE(I78," ",G78),"")</f>
        <v>a)  0</v>
      </c>
      <c r="D78" s="102"/>
      <c r="G78" s="13">
        <f>IF(L81="FIN","",LOOKUP(I77,DATOS!A:A,DATOS!J:J))</f>
        <v>0</v>
      </c>
      <c r="I78" s="10" t="s">
        <v>44</v>
      </c>
      <c r="J78" s="5" t="s">
        <v>5</v>
      </c>
      <c r="K78" s="5">
        <f>IF(L78&gt;0,0,O78)</f>
        <v>0</v>
      </c>
      <c r="L78" s="5">
        <f>IF(O79&gt;0,1,0)</f>
        <v>0</v>
      </c>
      <c r="M78" s="5">
        <f>IF(L78=1,-1/COUNTA(P78:P81),0)</f>
        <v>0</v>
      </c>
      <c r="N78" s="5">
        <f>COUNTA(B78:B81)</f>
        <v>0</v>
      </c>
      <c r="O78" s="5">
        <f>COUNTIF(Q78:Q81,Q77)</f>
        <v>0</v>
      </c>
      <c r="P78" s="6" t="s">
        <v>0</v>
      </c>
      <c r="Q78" s="5" t="str">
        <f>CONCATENATE(B78,P78)</f>
        <v>A</v>
      </c>
      <c r="R78" s="5">
        <f>IF(O78&gt;0,O78+N78,N78*3)</f>
        <v>0</v>
      </c>
    </row>
    <row r="79" spans="1:18" ht="15" x14ac:dyDescent="0.25">
      <c r="A79" s="131"/>
      <c r="B79" s="100"/>
      <c r="C79" s="123" t="str">
        <f ca="1">IF(PORTADA!$E$35="A",CONCATENATE(I79," ",G79),"")</f>
        <v>b)  0</v>
      </c>
      <c r="D79" s="102"/>
      <c r="G79" s="13">
        <f>IF(L81="FIN","",LOOKUP(I77,DATOS!A:A,DATOS!K:K))</f>
        <v>0</v>
      </c>
      <c r="I79" s="10" t="s">
        <v>45</v>
      </c>
      <c r="J79" s="5">
        <f ca="1">IF(PORTADA!$E$35="A",R78,0)</f>
        <v>0</v>
      </c>
      <c r="K79" s="5"/>
      <c r="L79" s="5"/>
      <c r="M79" s="5"/>
      <c r="N79" s="5"/>
      <c r="O79" s="5">
        <f>N78-O78</f>
        <v>0</v>
      </c>
      <c r="P79" s="6" t="s">
        <v>1</v>
      </c>
      <c r="Q79" s="5" t="str">
        <f>CONCATENATE(B79,P79)</f>
        <v>B</v>
      </c>
      <c r="R79" s="5"/>
    </row>
    <row r="80" spans="1:18" ht="15" x14ac:dyDescent="0.25">
      <c r="A80" s="131"/>
      <c r="B80" s="100"/>
      <c r="C80" s="123" t="str">
        <f ca="1">IF(PORTADA!$E$35="A",CONCATENATE(I80," ",G80),"")</f>
        <v>c)  0</v>
      </c>
      <c r="D80" s="102"/>
      <c r="G80" s="13">
        <f>IF(L81="FIN","",LOOKUP(I77,DATOS!A:A,DATOS!L:L))</f>
        <v>0</v>
      </c>
      <c r="I80" s="10" t="s">
        <v>46</v>
      </c>
      <c r="J80" s="5"/>
      <c r="K80" s="5"/>
      <c r="L80" s="5"/>
      <c r="M80" s="5"/>
      <c r="N80" s="5"/>
      <c r="O80" s="5"/>
      <c r="P80" s="6" t="s">
        <v>2</v>
      </c>
      <c r="Q80" s="5" t="str">
        <f>CONCATENATE(B80,P80)</f>
        <v>C</v>
      </c>
      <c r="R80" s="5"/>
    </row>
    <row r="81" spans="1:18" ht="15" x14ac:dyDescent="0.25">
      <c r="A81" s="131"/>
      <c r="B81" s="100"/>
      <c r="C81" s="123" t="str">
        <f ca="1">IF(PORTADA!$E$35="A",CONCATENATE(I81," ",G81),"")</f>
        <v>d) 0</v>
      </c>
      <c r="D81" s="102"/>
      <c r="G81" s="13">
        <f>IF(L81="FIN","",LOOKUP(I77,DATOS!A:A,DATOS!M:M))</f>
        <v>0</v>
      </c>
      <c r="I81" s="10" t="s">
        <v>47</v>
      </c>
      <c r="J81" s="17">
        <f>LOOKUP(I77,DATOS!A:A,DATOS!F:F)</f>
        <v>13</v>
      </c>
      <c r="K81" s="18" t="str">
        <f>LOOKUP(I77,DATOS!A:A,DATOS!D:D)</f>
        <v>TEST 9</v>
      </c>
      <c r="L81" s="16" t="str">
        <f>IF(J81=J77,"","FIN")</f>
        <v/>
      </c>
      <c r="M81" s="5"/>
      <c r="N81" s="5"/>
      <c r="O81" s="5"/>
      <c r="P81" s="6" t="s">
        <v>3</v>
      </c>
      <c r="Q81" s="5" t="str">
        <f>CONCATENATE(B81,P81)</f>
        <v>D</v>
      </c>
      <c r="R81" s="5"/>
    </row>
    <row r="82" spans="1:18" ht="15" x14ac:dyDescent="0.25">
      <c r="A82" s="92"/>
      <c r="B82" s="103"/>
      <c r="C82" s="126"/>
      <c r="D82" s="104"/>
    </row>
    <row r="83" spans="1:18" ht="15" x14ac:dyDescent="0.25">
      <c r="A83" s="92"/>
      <c r="B83" s="97"/>
      <c r="C83" s="122" t="str">
        <f ca="1">IF(PORTADA!$E$35="A",CONCATENATE(J83,".- ",G83),"")</f>
        <v>14.- 0</v>
      </c>
      <c r="D83" s="99"/>
      <c r="E83" s="92"/>
      <c r="F83" s="92"/>
      <c r="G83" s="15">
        <f>IF(L87="FIN","",LOOKUP(I83,DATOS!A:A,DATOS!G:G))</f>
        <v>0</v>
      </c>
      <c r="H83" s="15">
        <f>IF(L87="FIN",0,LOOKUP(I83,DATOS!A:A,DATOS!N:N))</f>
        <v>0</v>
      </c>
      <c r="I83" s="10">
        <f>+I77+1</f>
        <v>174</v>
      </c>
      <c r="J83" s="7">
        <f>+J77+1</f>
        <v>14</v>
      </c>
      <c r="K83" s="5" t="s">
        <v>32</v>
      </c>
      <c r="L83" s="5" t="s">
        <v>33</v>
      </c>
      <c r="M83" s="5" t="s">
        <v>38</v>
      </c>
      <c r="N83" s="5" t="s">
        <v>34</v>
      </c>
      <c r="O83" s="5" t="s">
        <v>35</v>
      </c>
      <c r="P83" s="5" t="s">
        <v>36</v>
      </c>
      <c r="Q83" s="5" t="str">
        <f>CONCATENATE("X",H83)</f>
        <v>X0</v>
      </c>
      <c r="R83" s="5" t="s">
        <v>37</v>
      </c>
    </row>
    <row r="84" spans="1:18" ht="15" x14ac:dyDescent="0.25">
      <c r="A84" s="131">
        <f ca="1">IF($E$2="X",0,IF(J85&gt;2,H83,J85))</f>
        <v>0</v>
      </c>
      <c r="B84" s="100"/>
      <c r="C84" s="123" t="str">
        <f ca="1">IF(PORTADA!$E$35="A",CONCATENATE(I84," ",G84),"")</f>
        <v>a)  0</v>
      </c>
      <c r="D84" s="102"/>
      <c r="G84" s="13">
        <f>IF(L87="FIN","",LOOKUP(I83,DATOS!A:A,DATOS!J:J))</f>
        <v>0</v>
      </c>
      <c r="I84" s="10" t="s">
        <v>44</v>
      </c>
      <c r="J84" s="5" t="s">
        <v>5</v>
      </c>
      <c r="K84" s="5">
        <f>IF(L84&gt;0,0,O84)</f>
        <v>0</v>
      </c>
      <c r="L84" s="5">
        <f>IF(O85&gt;0,1,0)</f>
        <v>0</v>
      </c>
      <c r="M84" s="5">
        <f>IF(L84=1,-1/COUNTA(P84:P87),0)</f>
        <v>0</v>
      </c>
      <c r="N84" s="5">
        <f>COUNTA(B84:B87)</f>
        <v>0</v>
      </c>
      <c r="O84" s="5">
        <f>COUNTIF(Q84:Q87,Q83)</f>
        <v>0</v>
      </c>
      <c r="P84" s="6" t="s">
        <v>0</v>
      </c>
      <c r="Q84" s="5" t="str">
        <f>CONCATENATE(B84,P84)</f>
        <v>A</v>
      </c>
      <c r="R84" s="5">
        <f>IF(O84&gt;0,O84+N84,N84*3)</f>
        <v>0</v>
      </c>
    </row>
    <row r="85" spans="1:18" ht="15" x14ac:dyDescent="0.25">
      <c r="A85" s="131"/>
      <c r="B85" s="100"/>
      <c r="C85" s="123" t="str">
        <f ca="1">IF(PORTADA!$E$35="A",CONCATENATE(I85," ",G85),"")</f>
        <v>b)  0</v>
      </c>
      <c r="D85" s="102"/>
      <c r="G85" s="13">
        <f>IF(L87="FIN","",LOOKUP(I83,DATOS!A:A,DATOS!K:K))</f>
        <v>0</v>
      </c>
      <c r="I85" s="10" t="s">
        <v>45</v>
      </c>
      <c r="J85" s="5">
        <f ca="1">IF(PORTADA!$E$35="A",R84,0)</f>
        <v>0</v>
      </c>
      <c r="K85" s="5"/>
      <c r="L85" s="5"/>
      <c r="M85" s="5"/>
      <c r="N85" s="5"/>
      <c r="O85" s="5">
        <f>N84-O84</f>
        <v>0</v>
      </c>
      <c r="P85" s="6" t="s">
        <v>1</v>
      </c>
      <c r="Q85" s="5" t="str">
        <f>CONCATENATE(B85,P85)</f>
        <v>B</v>
      </c>
      <c r="R85" s="5"/>
    </row>
    <row r="86" spans="1:18" ht="15" x14ac:dyDescent="0.25">
      <c r="A86" s="131"/>
      <c r="B86" s="100"/>
      <c r="C86" s="123" t="str">
        <f ca="1">IF(PORTADA!$E$35="A",CONCATENATE(I86," ",G86),"")</f>
        <v>c)  0</v>
      </c>
      <c r="D86" s="102"/>
      <c r="G86" s="13">
        <f>IF(L87="FIN","",LOOKUP(I83,DATOS!A:A,DATOS!L:L))</f>
        <v>0</v>
      </c>
      <c r="I86" s="10" t="s">
        <v>46</v>
      </c>
      <c r="J86" s="5"/>
      <c r="K86" s="5"/>
      <c r="L86" s="5"/>
      <c r="M86" s="5"/>
      <c r="N86" s="5"/>
      <c r="O86" s="5"/>
      <c r="P86" s="6" t="s">
        <v>2</v>
      </c>
      <c r="Q86" s="5" t="str">
        <f>CONCATENATE(B86,P86)</f>
        <v>C</v>
      </c>
      <c r="R86" s="5"/>
    </row>
    <row r="87" spans="1:18" ht="15" x14ac:dyDescent="0.25">
      <c r="A87" s="131"/>
      <c r="B87" s="100"/>
      <c r="C87" s="123" t="str">
        <f ca="1">IF(PORTADA!$E$35="A",CONCATENATE(I87," ",G87),"")</f>
        <v>d) 0</v>
      </c>
      <c r="D87" s="102"/>
      <c r="G87" s="13">
        <f>IF(L87="FIN","",LOOKUP(I83,DATOS!A:A,DATOS!M:M))</f>
        <v>0</v>
      </c>
      <c r="I87" s="10" t="s">
        <v>47</v>
      </c>
      <c r="J87" s="17">
        <f>LOOKUP(I83,DATOS!A:A,DATOS!F:F)</f>
        <v>14</v>
      </c>
      <c r="K87" s="18" t="str">
        <f>LOOKUP(I83,DATOS!A:A,DATOS!D:D)</f>
        <v>TEST 9</v>
      </c>
      <c r="L87" s="16" t="str">
        <f>IF(J87=J83,"","FIN")</f>
        <v/>
      </c>
      <c r="M87" s="5"/>
      <c r="N87" s="5"/>
      <c r="O87" s="5"/>
      <c r="P87" s="6" t="s">
        <v>3</v>
      </c>
      <c r="Q87" s="5" t="str">
        <f>CONCATENATE(B87,P87)</f>
        <v>D</v>
      </c>
      <c r="R87" s="5"/>
    </row>
    <row r="88" spans="1:18" ht="15" x14ac:dyDescent="0.25">
      <c r="A88" s="92"/>
      <c r="B88" s="103"/>
      <c r="C88" s="126"/>
      <c r="D88" s="104"/>
    </row>
    <row r="89" spans="1:18" ht="15" x14ac:dyDescent="0.25">
      <c r="A89" s="92"/>
      <c r="B89" s="97"/>
      <c r="C89" s="122" t="str">
        <f ca="1">IF(PORTADA!$E$35="A",CONCATENATE(J89,".- ",G89),"")</f>
        <v>15.- 0</v>
      </c>
      <c r="D89" s="99"/>
      <c r="E89" s="92"/>
      <c r="F89" s="92"/>
      <c r="G89" s="15">
        <f>IF(L93="FIN","",LOOKUP(I89,DATOS!A:A,DATOS!G:G))</f>
        <v>0</v>
      </c>
      <c r="H89" s="15">
        <f>IF(L93="FIN",0,LOOKUP(I89,DATOS!A:A,DATOS!N:N))</f>
        <v>0</v>
      </c>
      <c r="I89" s="10">
        <f>+I83+1</f>
        <v>175</v>
      </c>
      <c r="J89" s="7">
        <f>+J83+1</f>
        <v>15</v>
      </c>
      <c r="K89" s="5" t="s">
        <v>32</v>
      </c>
      <c r="L89" s="5" t="s">
        <v>33</v>
      </c>
      <c r="M89" s="5" t="s">
        <v>38</v>
      </c>
      <c r="N89" s="5" t="s">
        <v>34</v>
      </c>
      <c r="O89" s="5" t="s">
        <v>35</v>
      </c>
      <c r="P89" s="5" t="s">
        <v>36</v>
      </c>
      <c r="Q89" s="5" t="str">
        <f>CONCATENATE("X",H89)</f>
        <v>X0</v>
      </c>
      <c r="R89" s="5" t="s">
        <v>37</v>
      </c>
    </row>
    <row r="90" spans="1:18" ht="15" x14ac:dyDescent="0.25">
      <c r="A90" s="131">
        <f ca="1">IF($E$2="X",0,IF(J91&gt;2,H89,J91))</f>
        <v>0</v>
      </c>
      <c r="B90" s="100"/>
      <c r="C90" s="123" t="str">
        <f ca="1">IF(PORTADA!$E$35="A",CONCATENATE(I90," ",G90),"")</f>
        <v>a)  0</v>
      </c>
      <c r="D90" s="102"/>
      <c r="G90" s="13">
        <f>IF(L93="FIN","",LOOKUP(I89,DATOS!A:A,DATOS!J:J))</f>
        <v>0</v>
      </c>
      <c r="I90" s="10" t="s">
        <v>44</v>
      </c>
      <c r="J90" s="5" t="s">
        <v>5</v>
      </c>
      <c r="K90" s="5">
        <f>IF(L90&gt;0,0,O90)</f>
        <v>0</v>
      </c>
      <c r="L90" s="5">
        <f>IF(O91&gt;0,1,0)</f>
        <v>0</v>
      </c>
      <c r="M90" s="5">
        <f>IF(L90=1,-1/COUNTA(P90:P93),0)</f>
        <v>0</v>
      </c>
      <c r="N90" s="5">
        <f>COUNTA(B90:B93)</f>
        <v>0</v>
      </c>
      <c r="O90" s="5">
        <f>COUNTIF(Q90:Q93,Q89)</f>
        <v>0</v>
      </c>
      <c r="P90" s="6" t="s">
        <v>0</v>
      </c>
      <c r="Q90" s="5" t="str">
        <f>CONCATENATE(B90,P90)</f>
        <v>A</v>
      </c>
      <c r="R90" s="5">
        <f>IF(O90&gt;0,O90+N90,N90*3)</f>
        <v>0</v>
      </c>
    </row>
    <row r="91" spans="1:18" ht="15" x14ac:dyDescent="0.25">
      <c r="A91" s="131"/>
      <c r="B91" s="100"/>
      <c r="C91" s="123" t="str">
        <f ca="1">IF(PORTADA!$E$35="A",CONCATENATE(I91," ",G91),"")</f>
        <v>b)  0</v>
      </c>
      <c r="D91" s="102"/>
      <c r="G91" s="13">
        <f>IF(L93="FIN","",LOOKUP(I89,DATOS!A:A,DATOS!K:K))</f>
        <v>0</v>
      </c>
      <c r="I91" s="10" t="s">
        <v>45</v>
      </c>
      <c r="J91" s="5">
        <f ca="1">IF(PORTADA!$E$35="A",R90,0)</f>
        <v>0</v>
      </c>
      <c r="K91" s="5"/>
      <c r="L91" s="5"/>
      <c r="M91" s="5"/>
      <c r="N91" s="5"/>
      <c r="O91" s="5">
        <f>N90-O90</f>
        <v>0</v>
      </c>
      <c r="P91" s="6" t="s">
        <v>1</v>
      </c>
      <c r="Q91" s="5" t="str">
        <f>CONCATENATE(B91,P91)</f>
        <v>B</v>
      </c>
      <c r="R91" s="5"/>
    </row>
    <row r="92" spans="1:18" ht="15" x14ac:dyDescent="0.25">
      <c r="A92" s="131"/>
      <c r="B92" s="100"/>
      <c r="C92" s="123" t="str">
        <f ca="1">IF(PORTADA!$E$35="A",CONCATENATE(I92," ",G92),"")</f>
        <v>c)  0</v>
      </c>
      <c r="D92" s="102"/>
      <c r="G92" s="13">
        <f>IF(L93="FIN","",LOOKUP(I89,DATOS!A:A,DATOS!L:L))</f>
        <v>0</v>
      </c>
      <c r="I92" s="10" t="s">
        <v>46</v>
      </c>
      <c r="J92" s="5"/>
      <c r="K92" s="5"/>
      <c r="L92" s="5"/>
      <c r="M92" s="5"/>
      <c r="N92" s="5"/>
      <c r="O92" s="5"/>
      <c r="P92" s="6" t="s">
        <v>2</v>
      </c>
      <c r="Q92" s="5" t="str">
        <f>CONCATENATE(B92,P92)</f>
        <v>C</v>
      </c>
      <c r="R92" s="5"/>
    </row>
    <row r="93" spans="1:18" ht="15" x14ac:dyDescent="0.25">
      <c r="A93" s="131"/>
      <c r="B93" s="100"/>
      <c r="C93" s="123" t="str">
        <f ca="1">IF(PORTADA!$E$35="A",CONCATENATE(I93," ",G93),"")</f>
        <v>d) 0</v>
      </c>
      <c r="D93" s="102"/>
      <c r="G93" s="13">
        <f>IF(L93="FIN","",LOOKUP(I89,DATOS!A:A,DATOS!M:M))</f>
        <v>0</v>
      </c>
      <c r="I93" s="10" t="s">
        <v>47</v>
      </c>
      <c r="J93" s="17">
        <f>LOOKUP(I89,DATOS!A:A,DATOS!F:F)</f>
        <v>15</v>
      </c>
      <c r="K93" s="18" t="str">
        <f>LOOKUP(I89,DATOS!A:A,DATOS!D:D)</f>
        <v>TEST 9</v>
      </c>
      <c r="L93" s="16" t="str">
        <f>IF(J93=J89,"","FIN")</f>
        <v/>
      </c>
      <c r="M93" s="5"/>
      <c r="N93" s="5"/>
      <c r="O93" s="5"/>
      <c r="P93" s="6" t="s">
        <v>3</v>
      </c>
      <c r="Q93" s="5" t="str">
        <f>CONCATENATE(B93,P93)</f>
        <v>D</v>
      </c>
      <c r="R93" s="5"/>
    </row>
    <row r="94" spans="1:18" ht="15" x14ac:dyDescent="0.25">
      <c r="A94" s="92"/>
      <c r="B94" s="103"/>
      <c r="C94" s="126"/>
      <c r="D94" s="104"/>
    </row>
    <row r="95" spans="1:18" ht="15" x14ac:dyDescent="0.25">
      <c r="A95" s="92"/>
      <c r="B95" s="97"/>
      <c r="C95" s="122" t="str">
        <f ca="1">IF(PORTADA!$E$35="A",CONCATENATE(J95,".- ",G95),"")</f>
        <v>16.- 0</v>
      </c>
      <c r="D95" s="99"/>
      <c r="E95" s="92"/>
      <c r="F95" s="92"/>
      <c r="G95" s="15">
        <f>IF(L99="FIN","",LOOKUP(I95,DATOS!A:A,DATOS!G:G))</f>
        <v>0</v>
      </c>
      <c r="H95" s="15">
        <f>IF(L99="FIN",0,LOOKUP(I95,DATOS!A:A,DATOS!N:N))</f>
        <v>0</v>
      </c>
      <c r="I95" s="10">
        <f>+I89+1</f>
        <v>176</v>
      </c>
      <c r="J95" s="7">
        <f>+J89+1</f>
        <v>16</v>
      </c>
      <c r="K95" s="5" t="s">
        <v>32</v>
      </c>
      <c r="L95" s="5" t="s">
        <v>33</v>
      </c>
      <c r="M95" s="5" t="s">
        <v>38</v>
      </c>
      <c r="N95" s="5" t="s">
        <v>34</v>
      </c>
      <c r="O95" s="5" t="s">
        <v>35</v>
      </c>
      <c r="P95" s="5" t="s">
        <v>36</v>
      </c>
      <c r="Q95" s="5" t="str">
        <f>CONCATENATE("X",H95)</f>
        <v>X0</v>
      </c>
      <c r="R95" s="5" t="s">
        <v>37</v>
      </c>
    </row>
    <row r="96" spans="1:18" ht="15" x14ac:dyDescent="0.25">
      <c r="A96" s="131">
        <f ca="1">IF($E$2="X",0,IF(J97&gt;2,H95,J97))</f>
        <v>0</v>
      </c>
      <c r="B96" s="100"/>
      <c r="C96" s="123" t="str">
        <f ca="1">IF(PORTADA!$E$35="A",CONCATENATE(I96," ",G96),"")</f>
        <v>a)  0</v>
      </c>
      <c r="D96" s="102"/>
      <c r="G96" s="13">
        <f>IF(L99="FIN","",LOOKUP(I95,DATOS!A:A,DATOS!J:J))</f>
        <v>0</v>
      </c>
      <c r="I96" s="10" t="s">
        <v>44</v>
      </c>
      <c r="J96" s="5" t="s">
        <v>5</v>
      </c>
      <c r="K96" s="5">
        <f>IF(L96&gt;0,0,O96)</f>
        <v>0</v>
      </c>
      <c r="L96" s="5">
        <f>IF(O97&gt;0,1,0)</f>
        <v>0</v>
      </c>
      <c r="M96" s="5">
        <f>IF(L96=1,-1/COUNTA(P96:P99),0)</f>
        <v>0</v>
      </c>
      <c r="N96" s="5">
        <f>COUNTA(B96:B99)</f>
        <v>0</v>
      </c>
      <c r="O96" s="5">
        <f>COUNTIF(Q96:Q99,Q95)</f>
        <v>0</v>
      </c>
      <c r="P96" s="6" t="s">
        <v>0</v>
      </c>
      <c r="Q96" s="5" t="str">
        <f>CONCATENATE(B96,P96)</f>
        <v>A</v>
      </c>
      <c r="R96" s="5">
        <f>IF(O96&gt;0,O96+N96,N96*3)</f>
        <v>0</v>
      </c>
    </row>
    <row r="97" spans="1:18" ht="15" x14ac:dyDescent="0.25">
      <c r="A97" s="131"/>
      <c r="B97" s="100"/>
      <c r="C97" s="123" t="str">
        <f ca="1">IF(PORTADA!$E$35="A",CONCATENATE(I97," ",G97),"")</f>
        <v>b)  0</v>
      </c>
      <c r="D97" s="102"/>
      <c r="G97" s="13">
        <f>IF(L99="FIN","",LOOKUP(I95,DATOS!A:A,DATOS!K:K))</f>
        <v>0</v>
      </c>
      <c r="I97" s="10" t="s">
        <v>45</v>
      </c>
      <c r="J97" s="5">
        <f ca="1">IF(PORTADA!$E$35="A",R96,0)</f>
        <v>0</v>
      </c>
      <c r="K97" s="5"/>
      <c r="L97" s="5"/>
      <c r="M97" s="5"/>
      <c r="N97" s="5"/>
      <c r="O97" s="5">
        <f>N96-O96</f>
        <v>0</v>
      </c>
      <c r="P97" s="6" t="s">
        <v>1</v>
      </c>
      <c r="Q97" s="5" t="str">
        <f>CONCATENATE(B97,P97)</f>
        <v>B</v>
      </c>
      <c r="R97" s="5"/>
    </row>
    <row r="98" spans="1:18" ht="15" x14ac:dyDescent="0.25">
      <c r="A98" s="131"/>
      <c r="B98" s="100"/>
      <c r="C98" s="123" t="str">
        <f ca="1">IF(PORTADA!$E$35="A",CONCATENATE(I98," ",G98),"")</f>
        <v>c)  0</v>
      </c>
      <c r="D98" s="102"/>
      <c r="G98" s="13">
        <f>IF(L99="FIN","",LOOKUP(I95,DATOS!A:A,DATOS!L:L))</f>
        <v>0</v>
      </c>
      <c r="I98" s="10" t="s">
        <v>46</v>
      </c>
      <c r="J98" s="5"/>
      <c r="K98" s="5"/>
      <c r="L98" s="5"/>
      <c r="M98" s="5"/>
      <c r="N98" s="5"/>
      <c r="O98" s="5"/>
      <c r="P98" s="6" t="s">
        <v>2</v>
      </c>
      <c r="Q98" s="5" t="str">
        <f>CONCATENATE(B98,P98)</f>
        <v>C</v>
      </c>
      <c r="R98" s="5"/>
    </row>
    <row r="99" spans="1:18" ht="15" x14ac:dyDescent="0.25">
      <c r="A99" s="131"/>
      <c r="B99" s="100"/>
      <c r="C99" s="123" t="str">
        <f ca="1">IF(PORTADA!$E$35="A",CONCATENATE(I99," ",G99),"")</f>
        <v>d) 0</v>
      </c>
      <c r="D99" s="102"/>
      <c r="G99" s="13">
        <f>IF(L99="FIN","",LOOKUP(I95,DATOS!A:A,DATOS!M:M))</f>
        <v>0</v>
      </c>
      <c r="I99" s="10" t="s">
        <v>47</v>
      </c>
      <c r="J99" s="17">
        <f>LOOKUP(I95,DATOS!A:A,DATOS!F:F)</f>
        <v>16</v>
      </c>
      <c r="K99" s="18" t="str">
        <f>LOOKUP(I95,DATOS!A:A,DATOS!D:D)</f>
        <v>TEST 9</v>
      </c>
      <c r="L99" s="16" t="str">
        <f>IF(J99=J95,"","FIN")</f>
        <v/>
      </c>
      <c r="M99" s="5"/>
      <c r="N99" s="5"/>
      <c r="O99" s="5"/>
      <c r="P99" s="6" t="s">
        <v>3</v>
      </c>
      <c r="Q99" s="5" t="str">
        <f>CONCATENATE(B99,P99)</f>
        <v>D</v>
      </c>
      <c r="R99" s="5"/>
    </row>
    <row r="100" spans="1:18" ht="15" x14ac:dyDescent="0.25">
      <c r="A100" s="92"/>
      <c r="B100" s="103"/>
      <c r="C100" s="126"/>
      <c r="D100" s="104"/>
    </row>
    <row r="101" spans="1:18" ht="15" x14ac:dyDescent="0.25">
      <c r="A101" s="92"/>
      <c r="B101" s="97"/>
      <c r="C101" s="122" t="str">
        <f ca="1">IF(PORTADA!$E$35="A",CONCATENATE(J101,".- ",G101),"")</f>
        <v>17.- 0</v>
      </c>
      <c r="D101" s="99"/>
      <c r="E101" s="92"/>
      <c r="F101" s="92"/>
      <c r="G101" s="15">
        <f>IF(L105="FIN","",LOOKUP(I101,DATOS!A:A,DATOS!G:G))</f>
        <v>0</v>
      </c>
      <c r="H101" s="15">
        <f>IF(L105="FIN",0,LOOKUP(I101,DATOS!A:A,DATOS!N:N))</f>
        <v>0</v>
      </c>
      <c r="I101" s="10">
        <f>+I95+1</f>
        <v>177</v>
      </c>
      <c r="J101" s="7">
        <f>+J95+1</f>
        <v>17</v>
      </c>
      <c r="K101" s="5" t="s">
        <v>32</v>
      </c>
      <c r="L101" s="5" t="s">
        <v>33</v>
      </c>
      <c r="M101" s="5" t="s">
        <v>38</v>
      </c>
      <c r="N101" s="5" t="s">
        <v>34</v>
      </c>
      <c r="O101" s="5" t="s">
        <v>35</v>
      </c>
      <c r="P101" s="5" t="s">
        <v>36</v>
      </c>
      <c r="Q101" s="5" t="str">
        <f>CONCATENATE("X",H101)</f>
        <v>X0</v>
      </c>
      <c r="R101" s="5" t="s">
        <v>37</v>
      </c>
    </row>
    <row r="102" spans="1:18" ht="15" x14ac:dyDescent="0.25">
      <c r="A102" s="131">
        <f ca="1">IF($E$2="X",0,IF(J103&gt;2,H101,J103))</f>
        <v>0</v>
      </c>
      <c r="B102" s="100"/>
      <c r="C102" s="123" t="str">
        <f ca="1">IF(PORTADA!$E$35="A",CONCATENATE(I102," ",G102),"")</f>
        <v>a)  0</v>
      </c>
      <c r="D102" s="102"/>
      <c r="G102" s="13">
        <f>IF(L105="FIN","",LOOKUP(I101,DATOS!A:A,DATOS!J:J))</f>
        <v>0</v>
      </c>
      <c r="I102" s="10" t="s">
        <v>44</v>
      </c>
      <c r="J102" s="5" t="s">
        <v>5</v>
      </c>
      <c r="K102" s="5">
        <f>IF(L102&gt;0,0,O102)</f>
        <v>0</v>
      </c>
      <c r="L102" s="5">
        <f>IF(O103&gt;0,1,0)</f>
        <v>0</v>
      </c>
      <c r="M102" s="5">
        <f>IF(L102=1,-1/COUNTA(P102:P105),0)</f>
        <v>0</v>
      </c>
      <c r="N102" s="5">
        <f>COUNTA(B102:B105)</f>
        <v>0</v>
      </c>
      <c r="O102" s="5">
        <f>COUNTIF(Q102:Q105,Q101)</f>
        <v>0</v>
      </c>
      <c r="P102" s="6" t="s">
        <v>0</v>
      </c>
      <c r="Q102" s="5" t="str">
        <f>CONCATENATE(B102,P102)</f>
        <v>A</v>
      </c>
      <c r="R102" s="5">
        <f>IF(O102&gt;0,O102+N102,N102*3)</f>
        <v>0</v>
      </c>
    </row>
    <row r="103" spans="1:18" ht="15" x14ac:dyDescent="0.25">
      <c r="A103" s="131"/>
      <c r="B103" s="100"/>
      <c r="C103" s="123" t="str">
        <f ca="1">IF(PORTADA!$E$35="A",CONCATENATE(I103," ",G103),"")</f>
        <v>b)  0</v>
      </c>
      <c r="D103" s="102"/>
      <c r="G103" s="13">
        <f>IF(L105="FIN","",LOOKUP(I101,DATOS!A:A,DATOS!K:K))</f>
        <v>0</v>
      </c>
      <c r="I103" s="10" t="s">
        <v>45</v>
      </c>
      <c r="J103" s="5">
        <f ca="1">IF(PORTADA!$E$35="A",R102,0)</f>
        <v>0</v>
      </c>
      <c r="K103" s="5"/>
      <c r="L103" s="5"/>
      <c r="M103" s="5"/>
      <c r="N103" s="5"/>
      <c r="O103" s="5">
        <f>N102-O102</f>
        <v>0</v>
      </c>
      <c r="P103" s="6" t="s">
        <v>1</v>
      </c>
      <c r="Q103" s="5" t="str">
        <f>CONCATENATE(B103,P103)</f>
        <v>B</v>
      </c>
      <c r="R103" s="5"/>
    </row>
    <row r="104" spans="1:18" ht="15" x14ac:dyDescent="0.25">
      <c r="A104" s="131"/>
      <c r="B104" s="100"/>
      <c r="C104" s="123" t="str">
        <f ca="1">IF(PORTADA!$E$35="A",CONCATENATE(I104," ",G104),"")</f>
        <v>c)  0</v>
      </c>
      <c r="D104" s="102"/>
      <c r="G104" s="13">
        <f>IF(L105="FIN","",LOOKUP(I101,DATOS!A:A,DATOS!L:L))</f>
        <v>0</v>
      </c>
      <c r="I104" s="10" t="s">
        <v>46</v>
      </c>
      <c r="J104" s="5"/>
      <c r="K104" s="5"/>
      <c r="L104" s="5"/>
      <c r="M104" s="5"/>
      <c r="N104" s="5"/>
      <c r="O104" s="5"/>
      <c r="P104" s="6" t="s">
        <v>2</v>
      </c>
      <c r="Q104" s="5" t="str">
        <f>CONCATENATE(B104,P104)</f>
        <v>C</v>
      </c>
      <c r="R104" s="5"/>
    </row>
    <row r="105" spans="1:18" ht="15" x14ac:dyDescent="0.25">
      <c r="A105" s="131"/>
      <c r="B105" s="100"/>
      <c r="C105" s="123" t="str">
        <f ca="1">IF(PORTADA!$E$35="A",CONCATENATE(I105," ",G105),"")</f>
        <v>d) 0</v>
      </c>
      <c r="D105" s="102"/>
      <c r="G105" s="13">
        <f>IF(L105="FIN","",LOOKUP(I101,DATOS!A:A,DATOS!M:M))</f>
        <v>0</v>
      </c>
      <c r="I105" s="10" t="s">
        <v>47</v>
      </c>
      <c r="J105" s="17">
        <f>LOOKUP(I101,DATOS!A:A,DATOS!F:F)</f>
        <v>17</v>
      </c>
      <c r="K105" s="18" t="str">
        <f>LOOKUP(I101,DATOS!A:A,DATOS!D:D)</f>
        <v>TEST 9</v>
      </c>
      <c r="L105" s="16" t="str">
        <f>IF(J105=J101,"","FIN")</f>
        <v/>
      </c>
      <c r="M105" s="5"/>
      <c r="N105" s="5"/>
      <c r="O105" s="5"/>
      <c r="P105" s="6" t="s">
        <v>3</v>
      </c>
      <c r="Q105" s="5" t="str">
        <f>CONCATENATE(B105,P105)</f>
        <v>D</v>
      </c>
      <c r="R105" s="5"/>
    </row>
    <row r="106" spans="1:18" ht="15" x14ac:dyDescent="0.25">
      <c r="A106" s="92"/>
      <c r="B106" s="103"/>
      <c r="C106" s="126"/>
      <c r="D106" s="104"/>
    </row>
    <row r="107" spans="1:18" ht="15" x14ac:dyDescent="0.25">
      <c r="A107" s="92"/>
      <c r="B107" s="97"/>
      <c r="C107" s="122" t="str">
        <f ca="1">IF(PORTADA!$E$35="A",CONCATENATE(J107,".- ",G107),"")</f>
        <v>18.- 0</v>
      </c>
      <c r="D107" s="99"/>
      <c r="E107" s="92"/>
      <c r="F107" s="92"/>
      <c r="G107" s="15">
        <f>IF(L111="FIN","",LOOKUP(I107,DATOS!A:A,DATOS!G:G))</f>
        <v>0</v>
      </c>
      <c r="H107" s="15">
        <f>IF(L111="FIN",0,LOOKUP(I107,DATOS!A:A,DATOS!N:N))</f>
        <v>0</v>
      </c>
      <c r="I107" s="10">
        <f>+I101+1</f>
        <v>178</v>
      </c>
      <c r="J107" s="7">
        <f>+J101+1</f>
        <v>18</v>
      </c>
      <c r="K107" s="5" t="s">
        <v>32</v>
      </c>
      <c r="L107" s="5" t="s">
        <v>33</v>
      </c>
      <c r="M107" s="5" t="s">
        <v>38</v>
      </c>
      <c r="N107" s="5" t="s">
        <v>34</v>
      </c>
      <c r="O107" s="5" t="s">
        <v>35</v>
      </c>
      <c r="P107" s="5" t="s">
        <v>36</v>
      </c>
      <c r="Q107" s="5" t="str">
        <f>CONCATENATE("X",H107)</f>
        <v>X0</v>
      </c>
      <c r="R107" s="5" t="s">
        <v>37</v>
      </c>
    </row>
    <row r="108" spans="1:18" ht="15" x14ac:dyDescent="0.25">
      <c r="A108" s="131">
        <f ca="1">IF($E$2="X",0,IF(J109&gt;2,H107,J109))</f>
        <v>0</v>
      </c>
      <c r="B108" s="100"/>
      <c r="C108" s="123" t="str">
        <f ca="1">IF(PORTADA!$E$35="A",CONCATENATE(I108," ",G108),"")</f>
        <v>a)  0</v>
      </c>
      <c r="D108" s="102"/>
      <c r="G108" s="13">
        <f>IF(L111="FIN","",LOOKUP(I107,DATOS!A:A,DATOS!J:J))</f>
        <v>0</v>
      </c>
      <c r="I108" s="10" t="s">
        <v>44</v>
      </c>
      <c r="J108" s="5" t="s">
        <v>5</v>
      </c>
      <c r="K108" s="5">
        <f>IF(L108&gt;0,0,O108)</f>
        <v>0</v>
      </c>
      <c r="L108" s="5">
        <f>IF(O109&gt;0,1,0)</f>
        <v>0</v>
      </c>
      <c r="M108" s="5">
        <f>IF(L108=1,-1/COUNTA(P108:P111),0)</f>
        <v>0</v>
      </c>
      <c r="N108" s="5">
        <f>COUNTA(B108:B111)</f>
        <v>0</v>
      </c>
      <c r="O108" s="5">
        <f>COUNTIF(Q108:Q111,Q107)</f>
        <v>0</v>
      </c>
      <c r="P108" s="6" t="s">
        <v>0</v>
      </c>
      <c r="Q108" s="5" t="str">
        <f>CONCATENATE(B108,P108)</f>
        <v>A</v>
      </c>
      <c r="R108" s="5">
        <f>IF(O108&gt;0,O108+N108,N108*3)</f>
        <v>0</v>
      </c>
    </row>
    <row r="109" spans="1:18" ht="15" x14ac:dyDescent="0.25">
      <c r="A109" s="131"/>
      <c r="B109" s="100"/>
      <c r="C109" s="123" t="str">
        <f ca="1">IF(PORTADA!$E$35="A",CONCATENATE(I109," ",G109),"")</f>
        <v>b)  0</v>
      </c>
      <c r="D109" s="102"/>
      <c r="G109" s="13">
        <f>IF(L111="FIN","",LOOKUP(I107,DATOS!A:A,DATOS!K:K))</f>
        <v>0</v>
      </c>
      <c r="I109" s="10" t="s">
        <v>45</v>
      </c>
      <c r="J109" s="5">
        <f ca="1">IF(PORTADA!$E$35="A",R108,0)</f>
        <v>0</v>
      </c>
      <c r="K109" s="5"/>
      <c r="L109" s="5"/>
      <c r="M109" s="5"/>
      <c r="N109" s="5"/>
      <c r="O109" s="5">
        <f>N108-O108</f>
        <v>0</v>
      </c>
      <c r="P109" s="6" t="s">
        <v>1</v>
      </c>
      <c r="Q109" s="5" t="str">
        <f>CONCATENATE(B109,P109)</f>
        <v>B</v>
      </c>
      <c r="R109" s="5"/>
    </row>
    <row r="110" spans="1:18" ht="15" x14ac:dyDescent="0.25">
      <c r="A110" s="131"/>
      <c r="B110" s="100"/>
      <c r="C110" s="123" t="str">
        <f ca="1">IF(PORTADA!$E$35="A",CONCATENATE(I110," ",G110),"")</f>
        <v>c)  0</v>
      </c>
      <c r="D110" s="102"/>
      <c r="G110" s="13">
        <f>IF(L111="FIN","",LOOKUP(I107,DATOS!A:A,DATOS!L:L))</f>
        <v>0</v>
      </c>
      <c r="I110" s="10" t="s">
        <v>46</v>
      </c>
      <c r="J110" s="5"/>
      <c r="K110" s="5"/>
      <c r="L110" s="5"/>
      <c r="M110" s="5"/>
      <c r="N110" s="5"/>
      <c r="O110" s="5"/>
      <c r="P110" s="6" t="s">
        <v>2</v>
      </c>
      <c r="Q110" s="5" t="str">
        <f>CONCATENATE(B110,P110)</f>
        <v>C</v>
      </c>
      <c r="R110" s="5"/>
    </row>
    <row r="111" spans="1:18" ht="15" x14ac:dyDescent="0.25">
      <c r="A111" s="131"/>
      <c r="B111" s="100"/>
      <c r="C111" s="123" t="str">
        <f ca="1">IF(PORTADA!$E$35="A",CONCATENATE(I111," ",G111),"")</f>
        <v>d) 0</v>
      </c>
      <c r="D111" s="102"/>
      <c r="G111" s="13">
        <f>IF(L111="FIN","",LOOKUP(I107,DATOS!A:A,DATOS!M:M))</f>
        <v>0</v>
      </c>
      <c r="I111" s="10" t="s">
        <v>47</v>
      </c>
      <c r="J111" s="17">
        <f>LOOKUP(I107,DATOS!A:A,DATOS!F:F)</f>
        <v>18</v>
      </c>
      <c r="K111" s="18" t="str">
        <f>LOOKUP(I107,DATOS!A:A,DATOS!D:D)</f>
        <v>TEST 9</v>
      </c>
      <c r="L111" s="16" t="str">
        <f>IF(J111=J107,"","FIN")</f>
        <v/>
      </c>
      <c r="M111" s="5"/>
      <c r="N111" s="5"/>
      <c r="O111" s="5"/>
      <c r="P111" s="6" t="s">
        <v>3</v>
      </c>
      <c r="Q111" s="5" t="str">
        <f>CONCATENATE(B111,P111)</f>
        <v>D</v>
      </c>
      <c r="R111" s="5"/>
    </row>
    <row r="112" spans="1:18" ht="15" x14ac:dyDescent="0.25">
      <c r="A112" s="92"/>
      <c r="B112" s="103"/>
      <c r="C112" s="126"/>
      <c r="D112" s="104"/>
    </row>
    <row r="113" spans="1:18" ht="15" x14ac:dyDescent="0.25">
      <c r="A113" s="92"/>
      <c r="B113" s="97"/>
      <c r="C113" s="122" t="str">
        <f ca="1">IF(PORTADA!$E$35="A",CONCATENATE(J113,".- ",G113),"")</f>
        <v>19.- 0</v>
      </c>
      <c r="D113" s="99"/>
      <c r="E113" s="92"/>
      <c r="F113" s="92"/>
      <c r="G113" s="15">
        <f>IF(L117="FIN","",LOOKUP(I113,DATOS!A:A,DATOS!G:G))</f>
        <v>0</v>
      </c>
      <c r="H113" s="15">
        <f>IF(L117="FIN",0,LOOKUP(I113,DATOS!A:A,DATOS!N:N))</f>
        <v>0</v>
      </c>
      <c r="I113" s="10">
        <f>+I107+1</f>
        <v>179</v>
      </c>
      <c r="J113" s="7">
        <f>+J107+1</f>
        <v>19</v>
      </c>
      <c r="K113" s="5" t="s">
        <v>32</v>
      </c>
      <c r="L113" s="5" t="s">
        <v>33</v>
      </c>
      <c r="M113" s="5" t="s">
        <v>38</v>
      </c>
      <c r="N113" s="5" t="s">
        <v>34</v>
      </c>
      <c r="O113" s="5" t="s">
        <v>35</v>
      </c>
      <c r="P113" s="5" t="s">
        <v>36</v>
      </c>
      <c r="Q113" s="5" t="str">
        <f>CONCATENATE("X",H113)</f>
        <v>X0</v>
      </c>
      <c r="R113" s="5" t="s">
        <v>37</v>
      </c>
    </row>
    <row r="114" spans="1:18" ht="15" x14ac:dyDescent="0.25">
      <c r="A114" s="131">
        <f ca="1">IF($E$2="X",0,IF(J115&gt;2,H113,J115))</f>
        <v>0</v>
      </c>
      <c r="B114" s="100"/>
      <c r="C114" s="123" t="str">
        <f ca="1">IF(PORTADA!$E$35="A",CONCATENATE(I114," ",G114),"")</f>
        <v>a)  0</v>
      </c>
      <c r="D114" s="102"/>
      <c r="G114" s="13">
        <f>IF(L117="FIN","",LOOKUP(I113,DATOS!A:A,DATOS!J:J))</f>
        <v>0</v>
      </c>
      <c r="I114" s="10" t="s">
        <v>44</v>
      </c>
      <c r="J114" s="5" t="s">
        <v>5</v>
      </c>
      <c r="K114" s="5">
        <f>IF(L114&gt;0,0,O114)</f>
        <v>0</v>
      </c>
      <c r="L114" s="5">
        <f>IF(O115&gt;0,1,0)</f>
        <v>0</v>
      </c>
      <c r="M114" s="5">
        <f>IF(L114=1,-1/COUNTA(P114:P117),0)</f>
        <v>0</v>
      </c>
      <c r="N114" s="5">
        <f>COUNTA(B114:B117)</f>
        <v>0</v>
      </c>
      <c r="O114" s="5">
        <f>COUNTIF(Q114:Q117,Q113)</f>
        <v>0</v>
      </c>
      <c r="P114" s="6" t="s">
        <v>0</v>
      </c>
      <c r="Q114" s="5" t="str">
        <f>CONCATENATE(B114,P114)</f>
        <v>A</v>
      </c>
      <c r="R114" s="5">
        <f>IF(O114&gt;0,O114+N114,N114*3)</f>
        <v>0</v>
      </c>
    </row>
    <row r="115" spans="1:18" ht="15" x14ac:dyDescent="0.25">
      <c r="A115" s="131"/>
      <c r="B115" s="100"/>
      <c r="C115" s="123" t="str">
        <f ca="1">IF(PORTADA!$E$35="A",CONCATENATE(I115," ",G115),"")</f>
        <v>b)  0</v>
      </c>
      <c r="D115" s="102"/>
      <c r="G115" s="13">
        <f>IF(L117="FIN","",LOOKUP(I113,DATOS!A:A,DATOS!K:K))</f>
        <v>0</v>
      </c>
      <c r="I115" s="10" t="s">
        <v>45</v>
      </c>
      <c r="J115" s="5">
        <f ca="1">IF(PORTADA!$E$35="A",R114,0)</f>
        <v>0</v>
      </c>
      <c r="K115" s="5"/>
      <c r="L115" s="5"/>
      <c r="M115" s="5"/>
      <c r="N115" s="5"/>
      <c r="O115" s="5">
        <f>N114-O114</f>
        <v>0</v>
      </c>
      <c r="P115" s="6" t="s">
        <v>1</v>
      </c>
      <c r="Q115" s="5" t="str">
        <f>CONCATENATE(B115,P115)</f>
        <v>B</v>
      </c>
      <c r="R115" s="5"/>
    </row>
    <row r="116" spans="1:18" ht="15" x14ac:dyDescent="0.25">
      <c r="A116" s="131"/>
      <c r="B116" s="100"/>
      <c r="C116" s="123" t="str">
        <f ca="1">IF(PORTADA!$E$35="A",CONCATENATE(I116," ",G116),"")</f>
        <v>c)  0</v>
      </c>
      <c r="D116" s="102"/>
      <c r="G116" s="13">
        <f>IF(L117="FIN","",LOOKUP(I113,DATOS!A:A,DATOS!L:L))</f>
        <v>0</v>
      </c>
      <c r="I116" s="10" t="s">
        <v>46</v>
      </c>
      <c r="J116" s="5"/>
      <c r="K116" s="5"/>
      <c r="L116" s="5"/>
      <c r="M116" s="5"/>
      <c r="N116" s="5"/>
      <c r="O116" s="5"/>
      <c r="P116" s="6" t="s">
        <v>2</v>
      </c>
      <c r="Q116" s="5" t="str">
        <f>CONCATENATE(B116,P116)</f>
        <v>C</v>
      </c>
      <c r="R116" s="5"/>
    </row>
    <row r="117" spans="1:18" ht="15" x14ac:dyDescent="0.25">
      <c r="A117" s="131"/>
      <c r="B117" s="100"/>
      <c r="C117" s="123" t="str">
        <f ca="1">IF(PORTADA!$E$35="A",CONCATENATE(I117," ",G117),"")</f>
        <v>d) 0</v>
      </c>
      <c r="D117" s="102"/>
      <c r="G117" s="13">
        <f>IF(L117="FIN","",LOOKUP(I113,DATOS!A:A,DATOS!M:M))</f>
        <v>0</v>
      </c>
      <c r="I117" s="10" t="s">
        <v>47</v>
      </c>
      <c r="J117" s="17">
        <f>LOOKUP(I113,DATOS!A:A,DATOS!F:F)</f>
        <v>19</v>
      </c>
      <c r="K117" s="18" t="str">
        <f>LOOKUP(I113,DATOS!A:A,DATOS!D:D)</f>
        <v>TEST 9</v>
      </c>
      <c r="L117" s="16" t="str">
        <f>IF(J117=J113,"","FIN")</f>
        <v/>
      </c>
      <c r="M117" s="5"/>
      <c r="N117" s="5"/>
      <c r="O117" s="5"/>
      <c r="P117" s="6" t="s">
        <v>3</v>
      </c>
      <c r="Q117" s="5" t="str">
        <f>CONCATENATE(B117,P117)</f>
        <v>D</v>
      </c>
      <c r="R117" s="5"/>
    </row>
    <row r="118" spans="1:18" ht="15" x14ac:dyDescent="0.25">
      <c r="A118" s="92"/>
      <c r="B118" s="103"/>
      <c r="C118" s="126"/>
      <c r="D118" s="104"/>
    </row>
    <row r="119" spans="1:18" ht="15" x14ac:dyDescent="0.25">
      <c r="A119" s="92"/>
      <c r="B119" s="97"/>
      <c r="C119" s="122" t="str">
        <f ca="1">IF(PORTADA!$E$35="A",CONCATENATE(J119,".- ",G119),"")</f>
        <v>20.- 0</v>
      </c>
      <c r="D119" s="99"/>
      <c r="E119" s="92"/>
      <c r="F119" s="92"/>
      <c r="G119" s="15">
        <f>IF(L123="FIN","",LOOKUP(I119,DATOS!A:A,DATOS!G:G))</f>
        <v>0</v>
      </c>
      <c r="H119" s="15">
        <f>IF(L123="FIN",0,LOOKUP(I119,DATOS!A:A,DATOS!N:N))</f>
        <v>0</v>
      </c>
      <c r="I119" s="10">
        <f>+I113+1</f>
        <v>180</v>
      </c>
      <c r="J119" s="7">
        <f>+J113+1</f>
        <v>20</v>
      </c>
      <c r="K119" s="5" t="s">
        <v>32</v>
      </c>
      <c r="L119" s="5" t="s">
        <v>33</v>
      </c>
      <c r="M119" s="5" t="s">
        <v>38</v>
      </c>
      <c r="N119" s="5" t="s">
        <v>34</v>
      </c>
      <c r="O119" s="5" t="s">
        <v>35</v>
      </c>
      <c r="P119" s="5" t="s">
        <v>36</v>
      </c>
      <c r="Q119" s="5" t="str">
        <f>CONCATENATE("X",H119)</f>
        <v>X0</v>
      </c>
      <c r="R119" s="5" t="s">
        <v>37</v>
      </c>
    </row>
    <row r="120" spans="1:18" ht="15" x14ac:dyDescent="0.25">
      <c r="A120" s="131">
        <f ca="1">IF($E$2="X",0,IF(J121&gt;2,H119,J121))</f>
        <v>0</v>
      </c>
      <c r="B120" s="100"/>
      <c r="C120" s="123" t="str">
        <f ca="1">IF(PORTADA!$E$35="A",CONCATENATE(I120," ",G120),"")</f>
        <v>a)  0</v>
      </c>
      <c r="D120" s="102"/>
      <c r="G120" s="13">
        <f>IF(L123="FIN","",LOOKUP(I119,DATOS!A:A,DATOS!J:J))</f>
        <v>0</v>
      </c>
      <c r="I120" s="10" t="s">
        <v>44</v>
      </c>
      <c r="J120" s="5" t="s">
        <v>5</v>
      </c>
      <c r="K120" s="5">
        <f>IF(L120&gt;0,0,O120)</f>
        <v>0</v>
      </c>
      <c r="L120" s="5">
        <f>IF(O121&gt;0,1,0)</f>
        <v>0</v>
      </c>
      <c r="M120" s="5">
        <f>IF(L120=1,-1/COUNTA(P120:P123),0)</f>
        <v>0</v>
      </c>
      <c r="N120" s="5">
        <f>COUNTA(B120:B123)</f>
        <v>0</v>
      </c>
      <c r="O120" s="5">
        <f>COUNTIF(Q120:Q123,Q119)</f>
        <v>0</v>
      </c>
      <c r="P120" s="6" t="s">
        <v>0</v>
      </c>
      <c r="Q120" s="5" t="str">
        <f>CONCATENATE(B120,P120)</f>
        <v>A</v>
      </c>
      <c r="R120" s="5">
        <f>IF(O120&gt;0,O120+N120,N120*3)</f>
        <v>0</v>
      </c>
    </row>
    <row r="121" spans="1:18" ht="15" x14ac:dyDescent="0.25">
      <c r="A121" s="131"/>
      <c r="B121" s="100"/>
      <c r="C121" s="123" t="str">
        <f ca="1">IF(PORTADA!$E$35="A",CONCATENATE(I121," ",G121),"")</f>
        <v>b)  0</v>
      </c>
      <c r="D121" s="102"/>
      <c r="G121" s="13">
        <f>IF(L123="FIN","",LOOKUP(I119,DATOS!A:A,DATOS!K:K))</f>
        <v>0</v>
      </c>
      <c r="I121" s="10" t="s">
        <v>45</v>
      </c>
      <c r="J121" s="5">
        <f ca="1">IF(PORTADA!$E$35="A",R120,0)</f>
        <v>0</v>
      </c>
      <c r="K121" s="5"/>
      <c r="L121" s="5"/>
      <c r="M121" s="5"/>
      <c r="N121" s="5"/>
      <c r="O121" s="5">
        <f>N120-O120</f>
        <v>0</v>
      </c>
      <c r="P121" s="6" t="s">
        <v>1</v>
      </c>
      <c r="Q121" s="5" t="str">
        <f>CONCATENATE(B121,P121)</f>
        <v>B</v>
      </c>
      <c r="R121" s="5"/>
    </row>
    <row r="122" spans="1:18" ht="15" x14ac:dyDescent="0.25">
      <c r="A122" s="131"/>
      <c r="B122" s="100"/>
      <c r="C122" s="123" t="str">
        <f ca="1">IF(PORTADA!$E$35="A",CONCATENATE(I122," ",G122),"")</f>
        <v>c)  0</v>
      </c>
      <c r="D122" s="102"/>
      <c r="G122" s="13">
        <f>IF(L123="FIN","",LOOKUP(I119,DATOS!A:A,DATOS!L:L))</f>
        <v>0</v>
      </c>
      <c r="I122" s="10" t="s">
        <v>46</v>
      </c>
      <c r="J122" s="5"/>
      <c r="K122" s="5"/>
      <c r="L122" s="5"/>
      <c r="M122" s="5"/>
      <c r="N122" s="5"/>
      <c r="O122" s="5"/>
      <c r="P122" s="6" t="s">
        <v>2</v>
      </c>
      <c r="Q122" s="5" t="str">
        <f>CONCATENATE(B122,P122)</f>
        <v>C</v>
      </c>
      <c r="R122" s="5"/>
    </row>
    <row r="123" spans="1:18" ht="15" x14ac:dyDescent="0.25">
      <c r="A123" s="131"/>
      <c r="B123" s="100"/>
      <c r="C123" s="123" t="str">
        <f ca="1">IF(PORTADA!$E$35="A",CONCATENATE(I123," ",G123),"")</f>
        <v>d) 0</v>
      </c>
      <c r="D123" s="102"/>
      <c r="G123" s="13">
        <f>IF(L123="FIN","",LOOKUP(I119,DATOS!A:A,DATOS!M:M))</f>
        <v>0</v>
      </c>
      <c r="I123" s="10" t="s">
        <v>47</v>
      </c>
      <c r="J123" s="17">
        <f>LOOKUP(I119,DATOS!A:A,DATOS!F:F)</f>
        <v>20</v>
      </c>
      <c r="K123" s="18" t="str">
        <f>LOOKUP(I119,DATOS!A:A,DATOS!D:D)</f>
        <v>TEST 9</v>
      </c>
      <c r="L123" s="16" t="str">
        <f>IF(J123=J119,"","FIN")</f>
        <v/>
      </c>
      <c r="M123" s="5"/>
      <c r="N123" s="5"/>
      <c r="O123" s="5"/>
      <c r="P123" s="6" t="s">
        <v>3</v>
      </c>
      <c r="Q123" s="5" t="str">
        <f>CONCATENATE(B123,P123)</f>
        <v>D</v>
      </c>
      <c r="R123" s="5"/>
    </row>
    <row r="124" spans="1:18" ht="15" x14ac:dyDescent="0.25">
      <c r="A124" s="92"/>
      <c r="B124" s="103"/>
      <c r="C124" s="126"/>
      <c r="D124" s="104"/>
    </row>
    <row r="125" spans="1:18" ht="15" x14ac:dyDescent="0.25">
      <c r="A125" s="92"/>
      <c r="B125" s="97"/>
      <c r="C125" s="122" t="str">
        <f ca="1">IF(PORTADA!$E$35="A",CONCATENATE(J125,".- ",G125),"")</f>
        <v xml:space="preserve">21.- </v>
      </c>
      <c r="D125" s="99"/>
      <c r="E125" s="92"/>
      <c r="F125" s="92"/>
      <c r="G125" s="15" t="str">
        <f>IF(L129="FIN","",LOOKUP(I125,DATOS!A:A,DATOS!G:G))</f>
        <v/>
      </c>
      <c r="H125" s="15">
        <f>IF(L129="FIN",0,LOOKUP(I125,DATOS!A:A,DATOS!N:N))</f>
        <v>0</v>
      </c>
      <c r="I125" s="10">
        <f>+I119+1</f>
        <v>181</v>
      </c>
      <c r="J125" s="7">
        <f>+J119+1</f>
        <v>21</v>
      </c>
      <c r="K125" s="5" t="s">
        <v>32</v>
      </c>
      <c r="L125" s="5" t="s">
        <v>33</v>
      </c>
      <c r="M125" s="5" t="s">
        <v>38</v>
      </c>
      <c r="N125" s="5" t="s">
        <v>34</v>
      </c>
      <c r="O125" s="5" t="s">
        <v>35</v>
      </c>
      <c r="P125" s="5" t="s">
        <v>36</v>
      </c>
      <c r="Q125" s="5" t="str">
        <f>CONCATENATE("X",H125)</f>
        <v>X0</v>
      </c>
      <c r="R125" s="5" t="s">
        <v>37</v>
      </c>
    </row>
    <row r="126" spans="1:18" ht="15" x14ac:dyDescent="0.25">
      <c r="A126" s="131">
        <f ca="1">IF($E$2="X",0,IF(J127&gt;2,H125,J127))</f>
        <v>0</v>
      </c>
      <c r="B126" s="100"/>
      <c r="C126" s="123" t="str">
        <f ca="1">IF(PORTADA!$E$35="A",CONCATENATE(I126," ",G126),"")</f>
        <v xml:space="preserve">a)  </v>
      </c>
      <c r="D126" s="102"/>
      <c r="G126" s="13" t="str">
        <f>IF(L129="FIN","",LOOKUP(I125,DATOS!A:A,DATOS!J:J))</f>
        <v/>
      </c>
      <c r="I126" s="10" t="s">
        <v>44</v>
      </c>
      <c r="J126" s="5" t="s">
        <v>5</v>
      </c>
      <c r="K126" s="5">
        <f>IF(L126&gt;0,0,O126)</f>
        <v>0</v>
      </c>
      <c r="L126" s="5">
        <f>IF(O127&gt;0,1,0)</f>
        <v>0</v>
      </c>
      <c r="M126" s="5">
        <f>IF(L126=1,-1/COUNTA(P126:P129),0)</f>
        <v>0</v>
      </c>
      <c r="N126" s="5">
        <f>COUNTA(B126:B129)</f>
        <v>0</v>
      </c>
      <c r="O126" s="5">
        <f>COUNTIF(Q126:Q129,Q125)</f>
        <v>0</v>
      </c>
      <c r="P126" s="6" t="s">
        <v>0</v>
      </c>
      <c r="Q126" s="5" t="str">
        <f>CONCATENATE(B126,P126)</f>
        <v>A</v>
      </c>
      <c r="R126" s="5">
        <f>IF(O126&gt;0,O126+N126,N126*3)</f>
        <v>0</v>
      </c>
    </row>
    <row r="127" spans="1:18" ht="15" x14ac:dyDescent="0.25">
      <c r="A127" s="131"/>
      <c r="B127" s="100"/>
      <c r="C127" s="123" t="str">
        <f ca="1">IF(PORTADA!$E$35="A",CONCATENATE(I127," ",G127),"")</f>
        <v xml:space="preserve">b)  </v>
      </c>
      <c r="D127" s="102"/>
      <c r="G127" s="13" t="str">
        <f>IF(L129="FIN","",LOOKUP(I125,DATOS!A:A,DATOS!K:K))</f>
        <v/>
      </c>
      <c r="I127" s="10" t="s">
        <v>45</v>
      </c>
      <c r="J127" s="5">
        <f ca="1">IF(PORTADA!$E$35="A",R126,0)</f>
        <v>0</v>
      </c>
      <c r="K127" s="5"/>
      <c r="L127" s="5"/>
      <c r="M127" s="5"/>
      <c r="N127" s="5"/>
      <c r="O127" s="5">
        <f>N126-O126</f>
        <v>0</v>
      </c>
      <c r="P127" s="6" t="s">
        <v>1</v>
      </c>
      <c r="Q127" s="5" t="str">
        <f>CONCATENATE(B127,P127)</f>
        <v>B</v>
      </c>
      <c r="R127" s="5"/>
    </row>
    <row r="128" spans="1:18" ht="15" x14ac:dyDescent="0.25">
      <c r="A128" s="131"/>
      <c r="B128" s="100"/>
      <c r="C128" s="123" t="str">
        <f ca="1">IF(PORTADA!$E$35="A",CONCATENATE(I128," ",G128),"")</f>
        <v xml:space="preserve">c)  </v>
      </c>
      <c r="D128" s="102"/>
      <c r="G128" s="13" t="str">
        <f>IF(L129="FIN","",LOOKUP(I125,DATOS!A:A,DATOS!L:L))</f>
        <v/>
      </c>
      <c r="I128" s="10" t="s">
        <v>46</v>
      </c>
      <c r="J128" s="5"/>
      <c r="K128" s="5"/>
      <c r="L128" s="5"/>
      <c r="M128" s="5"/>
      <c r="N128" s="5"/>
      <c r="O128" s="5"/>
      <c r="P128" s="6" t="s">
        <v>2</v>
      </c>
      <c r="Q128" s="5" t="str">
        <f>CONCATENATE(B128,P128)</f>
        <v>C</v>
      </c>
      <c r="R128" s="5"/>
    </row>
    <row r="129" spans="1:18" ht="15" x14ac:dyDescent="0.25">
      <c r="A129" s="131"/>
      <c r="B129" s="100"/>
      <c r="C129" s="123" t="str">
        <f ca="1">IF(PORTADA!$E$35="A",CONCATENATE(I129," ",G129),"")</f>
        <v xml:space="preserve">d) </v>
      </c>
      <c r="D129" s="102"/>
      <c r="G129" s="13" t="str">
        <f>IF(L129="FIN","",LOOKUP(I125,DATOS!A:A,DATOS!M:M))</f>
        <v/>
      </c>
      <c r="I129" s="10" t="s">
        <v>47</v>
      </c>
      <c r="J129" s="17">
        <f>LOOKUP(I125,DATOS!A:A,DATOS!F:F)</f>
        <v>1</v>
      </c>
      <c r="K129" s="18" t="str">
        <f>LOOKUP(I125,DATOS!A:A,DATOS!D:D)</f>
        <v>TEST 10</v>
      </c>
      <c r="L129" s="16" t="str">
        <f>IF(J129=J125,"","FIN")</f>
        <v>FIN</v>
      </c>
      <c r="M129" s="5"/>
      <c r="N129" s="5"/>
      <c r="O129" s="5"/>
      <c r="P129" s="6" t="s">
        <v>3</v>
      </c>
      <c r="Q129" s="5" t="str">
        <f>CONCATENATE(B129,P129)</f>
        <v>D</v>
      </c>
      <c r="R129" s="5"/>
    </row>
    <row r="130" spans="1:18" ht="15" x14ac:dyDescent="0.25">
      <c r="A130" s="92"/>
      <c r="B130" s="103"/>
      <c r="C130" s="126"/>
      <c r="D130" s="104"/>
    </row>
    <row r="131" spans="1:18" ht="15" x14ac:dyDescent="0.25">
      <c r="A131" s="92"/>
      <c r="B131" s="97"/>
      <c r="C131" s="122" t="str">
        <f ca="1">IF(PORTADA!$E$35="A",CONCATENATE(J131,".- ",G131),"")</f>
        <v xml:space="preserve">22.- </v>
      </c>
      <c r="D131" s="99"/>
      <c r="E131" s="92"/>
      <c r="F131" s="92"/>
      <c r="G131" s="15" t="str">
        <f>IF(L135="FIN","",LOOKUP(I131,DATOS!A:A,DATOS!G:G))</f>
        <v/>
      </c>
      <c r="H131" s="15">
        <f>IF(L135="FIN",0,LOOKUP(I131,DATOS!A:A,DATOS!N:N))</f>
        <v>0</v>
      </c>
      <c r="I131" s="10">
        <f>+I125+1</f>
        <v>182</v>
      </c>
      <c r="J131" s="7">
        <f>+J125+1</f>
        <v>22</v>
      </c>
      <c r="K131" s="5" t="s">
        <v>32</v>
      </c>
      <c r="L131" s="5" t="s">
        <v>33</v>
      </c>
      <c r="M131" s="5" t="s">
        <v>38</v>
      </c>
      <c r="N131" s="5" t="s">
        <v>34</v>
      </c>
      <c r="O131" s="5" t="s">
        <v>35</v>
      </c>
      <c r="P131" s="5" t="s">
        <v>36</v>
      </c>
      <c r="Q131" s="5" t="str">
        <f>CONCATENATE("X",H131)</f>
        <v>X0</v>
      </c>
      <c r="R131" s="5" t="s">
        <v>37</v>
      </c>
    </row>
    <row r="132" spans="1:18" ht="15" x14ac:dyDescent="0.25">
      <c r="A132" s="131">
        <f ca="1">IF($E$2="X",0,IF(J133&gt;2,H131,J133))</f>
        <v>0</v>
      </c>
      <c r="B132" s="100"/>
      <c r="C132" s="123" t="str">
        <f ca="1">IF(PORTADA!$E$35="A",CONCATENATE(I132," ",G132),"")</f>
        <v xml:space="preserve">a)  </v>
      </c>
      <c r="D132" s="102"/>
      <c r="G132" s="13" t="str">
        <f>IF(L135="FIN","",LOOKUP(I131,DATOS!A:A,DATOS!J:J))</f>
        <v/>
      </c>
      <c r="I132" s="10" t="s">
        <v>44</v>
      </c>
      <c r="J132" s="5" t="s">
        <v>5</v>
      </c>
      <c r="K132" s="5">
        <f>IF(L132&gt;0,0,O132)</f>
        <v>0</v>
      </c>
      <c r="L132" s="5">
        <f>IF(O133&gt;0,1,0)</f>
        <v>0</v>
      </c>
      <c r="M132" s="5">
        <f>IF(L132=1,-1/COUNTA(P132:P135),0)</f>
        <v>0</v>
      </c>
      <c r="N132" s="5">
        <f>COUNTA(B132:B135)</f>
        <v>0</v>
      </c>
      <c r="O132" s="5">
        <f>COUNTIF(Q132:Q135,Q131)</f>
        <v>0</v>
      </c>
      <c r="P132" s="6" t="s">
        <v>0</v>
      </c>
      <c r="Q132" s="5" t="str">
        <f>CONCATENATE(B132,P132)</f>
        <v>A</v>
      </c>
      <c r="R132" s="5">
        <f>IF(O132&gt;0,O132+N132,N132*3)</f>
        <v>0</v>
      </c>
    </row>
    <row r="133" spans="1:18" ht="15" x14ac:dyDescent="0.25">
      <c r="A133" s="131"/>
      <c r="B133" s="100"/>
      <c r="C133" s="123" t="str">
        <f ca="1">IF(PORTADA!$E$35="A",CONCATENATE(I133," ",G133),"")</f>
        <v xml:space="preserve">b)  </v>
      </c>
      <c r="D133" s="102"/>
      <c r="G133" s="13" t="str">
        <f>IF(L135="FIN","",LOOKUP(I131,DATOS!A:A,DATOS!K:K))</f>
        <v/>
      </c>
      <c r="I133" s="10" t="s">
        <v>45</v>
      </c>
      <c r="J133" s="5">
        <f ca="1">IF(PORTADA!$E$35="A",R132,0)</f>
        <v>0</v>
      </c>
      <c r="K133" s="5"/>
      <c r="L133" s="5"/>
      <c r="M133" s="5"/>
      <c r="N133" s="5"/>
      <c r="O133" s="5">
        <f>N132-O132</f>
        <v>0</v>
      </c>
      <c r="P133" s="6" t="s">
        <v>1</v>
      </c>
      <c r="Q133" s="5" t="str">
        <f>CONCATENATE(B133,P133)</f>
        <v>B</v>
      </c>
      <c r="R133" s="5"/>
    </row>
    <row r="134" spans="1:18" ht="15" x14ac:dyDescent="0.25">
      <c r="A134" s="131"/>
      <c r="B134" s="100"/>
      <c r="C134" s="123" t="str">
        <f ca="1">IF(PORTADA!$E$35="A",CONCATENATE(I134," ",G134),"")</f>
        <v xml:space="preserve">c)  </v>
      </c>
      <c r="D134" s="102"/>
      <c r="G134" s="13" t="str">
        <f>IF(L135="FIN","",LOOKUP(I131,DATOS!A:A,DATOS!L:L))</f>
        <v/>
      </c>
      <c r="I134" s="10" t="s">
        <v>46</v>
      </c>
      <c r="J134" s="5"/>
      <c r="K134" s="5"/>
      <c r="L134" s="5"/>
      <c r="M134" s="5"/>
      <c r="N134" s="5"/>
      <c r="O134" s="5"/>
      <c r="P134" s="6" t="s">
        <v>2</v>
      </c>
      <c r="Q134" s="5" t="str">
        <f>CONCATENATE(B134,P134)</f>
        <v>C</v>
      </c>
      <c r="R134" s="5"/>
    </row>
    <row r="135" spans="1:18" ht="15" x14ac:dyDescent="0.25">
      <c r="A135" s="131"/>
      <c r="B135" s="100"/>
      <c r="C135" s="123" t="str">
        <f ca="1">IF(PORTADA!$E$35="A",CONCATENATE(I135," ",G135),"")</f>
        <v xml:space="preserve">d) </v>
      </c>
      <c r="D135" s="102"/>
      <c r="G135" s="13" t="str">
        <f>IF(L135="FIN","",LOOKUP(I131,DATOS!A:A,DATOS!M:M))</f>
        <v/>
      </c>
      <c r="I135" s="10" t="s">
        <v>47</v>
      </c>
      <c r="J135" s="17">
        <f>LOOKUP(I131,DATOS!A:A,DATOS!F:F)</f>
        <v>2</v>
      </c>
      <c r="K135" s="18" t="str">
        <f>LOOKUP(I131,DATOS!A:A,DATOS!D:D)</f>
        <v>TEST 10</v>
      </c>
      <c r="L135" s="16" t="str">
        <f>IF(J135=J131,"","FIN")</f>
        <v>FIN</v>
      </c>
      <c r="M135" s="5"/>
      <c r="N135" s="5"/>
      <c r="O135" s="5"/>
      <c r="P135" s="6" t="s">
        <v>3</v>
      </c>
      <c r="Q135" s="5" t="str">
        <f>CONCATENATE(B135,P135)</f>
        <v>D</v>
      </c>
      <c r="R135" s="5"/>
    </row>
    <row r="136" spans="1:18" ht="15" x14ac:dyDescent="0.25">
      <c r="A136" s="92"/>
      <c r="B136" s="103"/>
      <c r="C136" s="126"/>
      <c r="D136" s="104"/>
    </row>
    <row r="137" spans="1:18" ht="15" x14ac:dyDescent="0.25">
      <c r="A137" s="92"/>
      <c r="B137" s="97"/>
      <c r="C137" s="122" t="str">
        <f ca="1">IF(PORTADA!$E$35="A",CONCATENATE(J137,".- ",G137),"")</f>
        <v xml:space="preserve">23.- </v>
      </c>
      <c r="D137" s="99"/>
      <c r="E137" s="92"/>
      <c r="F137" s="92"/>
      <c r="G137" s="15" t="str">
        <f>IF(L141="FIN","",LOOKUP(I137,DATOS!A:A,DATOS!G:G))</f>
        <v/>
      </c>
      <c r="H137" s="15">
        <f>IF(L141="FIN",0,LOOKUP(I137,DATOS!A:A,DATOS!N:N))</f>
        <v>0</v>
      </c>
      <c r="I137" s="10">
        <f>+I131+1</f>
        <v>183</v>
      </c>
      <c r="J137" s="7">
        <f>+J131+1</f>
        <v>23</v>
      </c>
      <c r="K137" s="5" t="s">
        <v>32</v>
      </c>
      <c r="L137" s="5" t="s">
        <v>33</v>
      </c>
      <c r="M137" s="5" t="s">
        <v>38</v>
      </c>
      <c r="N137" s="5" t="s">
        <v>34</v>
      </c>
      <c r="O137" s="5" t="s">
        <v>35</v>
      </c>
      <c r="P137" s="5" t="s">
        <v>36</v>
      </c>
      <c r="Q137" s="5" t="str">
        <f>CONCATENATE("X",H137)</f>
        <v>X0</v>
      </c>
      <c r="R137" s="5" t="s">
        <v>37</v>
      </c>
    </row>
    <row r="138" spans="1:18" ht="15" x14ac:dyDescent="0.25">
      <c r="A138" s="131">
        <f ca="1">IF($E$2="X",0,IF(J139&gt;2,H137,J139))</f>
        <v>0</v>
      </c>
      <c r="B138" s="100"/>
      <c r="C138" s="123" t="str">
        <f ca="1">IF(PORTADA!$E$35="A",CONCATENATE(I138," ",G138),"")</f>
        <v xml:space="preserve">a)  </v>
      </c>
      <c r="D138" s="102"/>
      <c r="G138" s="13" t="str">
        <f>IF(L141="FIN","",LOOKUP(I137,DATOS!A:A,DATOS!J:J))</f>
        <v/>
      </c>
      <c r="I138" s="10" t="s">
        <v>44</v>
      </c>
      <c r="J138" s="5" t="s">
        <v>5</v>
      </c>
      <c r="K138" s="5">
        <f>IF(L138&gt;0,0,O138)</f>
        <v>0</v>
      </c>
      <c r="L138" s="5">
        <f>IF(O139&gt;0,1,0)</f>
        <v>0</v>
      </c>
      <c r="M138" s="5">
        <f>IF(L138=1,-1/COUNTA(P138:P141),0)</f>
        <v>0</v>
      </c>
      <c r="N138" s="5">
        <f>COUNTA(B138:B141)</f>
        <v>0</v>
      </c>
      <c r="O138" s="5">
        <f>COUNTIF(Q138:Q141,Q137)</f>
        <v>0</v>
      </c>
      <c r="P138" s="6" t="s">
        <v>0</v>
      </c>
      <c r="Q138" s="5" t="str">
        <f>CONCATENATE(B138,P138)</f>
        <v>A</v>
      </c>
      <c r="R138" s="5">
        <f>IF(O138&gt;0,O138+N138,N138*3)</f>
        <v>0</v>
      </c>
    </row>
    <row r="139" spans="1:18" ht="15" x14ac:dyDescent="0.25">
      <c r="A139" s="131"/>
      <c r="B139" s="100"/>
      <c r="C139" s="123" t="str">
        <f ca="1">IF(PORTADA!$E$35="A",CONCATENATE(I139," ",G139),"")</f>
        <v xml:space="preserve">b)  </v>
      </c>
      <c r="D139" s="102"/>
      <c r="G139" s="13" t="str">
        <f>IF(L141="FIN","",LOOKUP(I137,DATOS!A:A,DATOS!K:K))</f>
        <v/>
      </c>
      <c r="I139" s="10" t="s">
        <v>45</v>
      </c>
      <c r="J139" s="5">
        <f ca="1">IF(PORTADA!$E$35="A",R138,0)</f>
        <v>0</v>
      </c>
      <c r="K139" s="5"/>
      <c r="L139" s="5"/>
      <c r="M139" s="5"/>
      <c r="N139" s="5"/>
      <c r="O139" s="5">
        <f>N138-O138</f>
        <v>0</v>
      </c>
      <c r="P139" s="6" t="s">
        <v>1</v>
      </c>
      <c r="Q139" s="5" t="str">
        <f>CONCATENATE(B139,P139)</f>
        <v>B</v>
      </c>
      <c r="R139" s="5"/>
    </row>
    <row r="140" spans="1:18" ht="15" x14ac:dyDescent="0.25">
      <c r="A140" s="131"/>
      <c r="B140" s="100"/>
      <c r="C140" s="123" t="str">
        <f ca="1">IF(PORTADA!$E$35="A",CONCATENATE(I140," ",G140),"")</f>
        <v xml:space="preserve">c)  </v>
      </c>
      <c r="D140" s="102"/>
      <c r="G140" s="13" t="str">
        <f>IF(L141="FIN","",LOOKUP(I137,DATOS!A:A,DATOS!L:L))</f>
        <v/>
      </c>
      <c r="I140" s="10" t="s">
        <v>46</v>
      </c>
      <c r="J140" s="5"/>
      <c r="K140" s="5"/>
      <c r="L140" s="5"/>
      <c r="M140" s="5"/>
      <c r="N140" s="5"/>
      <c r="O140" s="5"/>
      <c r="P140" s="6" t="s">
        <v>2</v>
      </c>
      <c r="Q140" s="5" t="str">
        <f>CONCATENATE(B140,P140)</f>
        <v>C</v>
      </c>
      <c r="R140" s="5"/>
    </row>
    <row r="141" spans="1:18" ht="15" x14ac:dyDescent="0.25">
      <c r="A141" s="131"/>
      <c r="B141" s="100"/>
      <c r="C141" s="123" t="str">
        <f ca="1">IF(PORTADA!$E$35="A",CONCATENATE(I141," ",G141),"")</f>
        <v xml:space="preserve">d) </v>
      </c>
      <c r="D141" s="102"/>
      <c r="G141" s="13" t="str">
        <f>IF(L141="FIN","",LOOKUP(I137,DATOS!A:A,DATOS!M:M))</f>
        <v/>
      </c>
      <c r="I141" s="10" t="s">
        <v>47</v>
      </c>
      <c r="J141" s="17">
        <f>LOOKUP(I137,DATOS!A:A,DATOS!F:F)</f>
        <v>3</v>
      </c>
      <c r="K141" s="18" t="str">
        <f>LOOKUP(I137,DATOS!A:A,DATOS!D:D)</f>
        <v>TEST 10</v>
      </c>
      <c r="L141" s="16" t="str">
        <f>IF(J141=J137,"","FIN")</f>
        <v>FIN</v>
      </c>
      <c r="M141" s="5"/>
      <c r="N141" s="5"/>
      <c r="O141" s="5"/>
      <c r="P141" s="6" t="s">
        <v>3</v>
      </c>
      <c r="Q141" s="5" t="str">
        <f>CONCATENATE(B141,P141)</f>
        <v>D</v>
      </c>
      <c r="R141" s="5"/>
    </row>
    <row r="142" spans="1:18" ht="15" x14ac:dyDescent="0.25">
      <c r="A142" s="92"/>
      <c r="B142" s="103"/>
      <c r="C142" s="126"/>
      <c r="D142" s="104"/>
    </row>
    <row r="143" spans="1:18" ht="15" x14ac:dyDescent="0.25">
      <c r="A143" s="92"/>
      <c r="B143" s="97"/>
      <c r="C143" s="122" t="str">
        <f ca="1">IF(PORTADA!$E$35="A",CONCATENATE(J143,".- ",G143),"")</f>
        <v xml:space="preserve">24.- </v>
      </c>
      <c r="D143" s="99"/>
      <c r="E143" s="92"/>
      <c r="F143" s="92"/>
      <c r="G143" s="15" t="str">
        <f>IF(L147="FIN","",LOOKUP(I143,DATOS!A:A,DATOS!G:G))</f>
        <v/>
      </c>
      <c r="H143" s="15">
        <f>IF(L147="FIN",0,LOOKUP(I143,DATOS!A:A,DATOS!N:N))</f>
        <v>0</v>
      </c>
      <c r="I143" s="10">
        <f>+I137+1</f>
        <v>184</v>
      </c>
      <c r="J143" s="7">
        <f>+J137+1</f>
        <v>24</v>
      </c>
      <c r="K143" s="5" t="s">
        <v>32</v>
      </c>
      <c r="L143" s="5" t="s">
        <v>33</v>
      </c>
      <c r="M143" s="5" t="s">
        <v>38</v>
      </c>
      <c r="N143" s="5" t="s">
        <v>34</v>
      </c>
      <c r="O143" s="5" t="s">
        <v>35</v>
      </c>
      <c r="P143" s="5" t="s">
        <v>36</v>
      </c>
      <c r="Q143" s="5" t="str">
        <f>CONCATENATE("X",H143)</f>
        <v>X0</v>
      </c>
      <c r="R143" s="5" t="s">
        <v>37</v>
      </c>
    </row>
    <row r="144" spans="1:18" ht="15" x14ac:dyDescent="0.25">
      <c r="A144" s="131">
        <f ca="1">IF($E$2="X",0,IF(J145&gt;2,H143,J145))</f>
        <v>0</v>
      </c>
      <c r="B144" s="100"/>
      <c r="C144" s="123" t="str">
        <f ca="1">IF(PORTADA!$E$35="A",CONCATENATE(I144," ",G144),"")</f>
        <v xml:space="preserve">a)  </v>
      </c>
      <c r="D144" s="102"/>
      <c r="G144" s="13" t="str">
        <f>IF(L147="FIN","",LOOKUP(I143,DATOS!A:A,DATOS!J:J))</f>
        <v/>
      </c>
      <c r="I144" s="10" t="s">
        <v>44</v>
      </c>
      <c r="J144" s="5" t="s">
        <v>5</v>
      </c>
      <c r="K144" s="5">
        <f>IF(L144&gt;0,0,O144)</f>
        <v>0</v>
      </c>
      <c r="L144" s="5">
        <f>IF(O145&gt;0,1,0)</f>
        <v>0</v>
      </c>
      <c r="M144" s="5">
        <f>IF(L144=1,-1/COUNTA(P144:P147),0)</f>
        <v>0</v>
      </c>
      <c r="N144" s="5">
        <f>COUNTA(B144:B147)</f>
        <v>0</v>
      </c>
      <c r="O144" s="5">
        <f>COUNTIF(Q144:Q147,Q143)</f>
        <v>0</v>
      </c>
      <c r="P144" s="6" t="s">
        <v>0</v>
      </c>
      <c r="Q144" s="5" t="str">
        <f>CONCATENATE(B144,P144)</f>
        <v>A</v>
      </c>
      <c r="R144" s="5">
        <f>IF(O144&gt;0,O144+N144,N144*3)</f>
        <v>0</v>
      </c>
    </row>
    <row r="145" spans="1:18" ht="15" x14ac:dyDescent="0.25">
      <c r="A145" s="131"/>
      <c r="B145" s="100"/>
      <c r="C145" s="123" t="str">
        <f ca="1">IF(PORTADA!$E$35="A",CONCATENATE(I145," ",G145),"")</f>
        <v xml:space="preserve">b)  </v>
      </c>
      <c r="D145" s="102"/>
      <c r="G145" s="13" t="str">
        <f>IF(L147="FIN","",LOOKUP(I143,DATOS!A:A,DATOS!K:K))</f>
        <v/>
      </c>
      <c r="I145" s="10" t="s">
        <v>45</v>
      </c>
      <c r="J145" s="5">
        <f ca="1">IF(PORTADA!$E$35="A",R144,0)</f>
        <v>0</v>
      </c>
      <c r="K145" s="5"/>
      <c r="L145" s="5"/>
      <c r="M145" s="5"/>
      <c r="N145" s="5"/>
      <c r="O145" s="5">
        <f>N144-O144</f>
        <v>0</v>
      </c>
      <c r="P145" s="6" t="s">
        <v>1</v>
      </c>
      <c r="Q145" s="5" t="str">
        <f>CONCATENATE(B145,P145)</f>
        <v>B</v>
      </c>
      <c r="R145" s="5"/>
    </row>
    <row r="146" spans="1:18" ht="15" x14ac:dyDescent="0.25">
      <c r="A146" s="131"/>
      <c r="B146" s="100"/>
      <c r="C146" s="123" t="str">
        <f ca="1">IF(PORTADA!$E$35="A",CONCATENATE(I146," ",G146),"")</f>
        <v xml:space="preserve">c)  </v>
      </c>
      <c r="D146" s="102"/>
      <c r="G146" s="13" t="str">
        <f>IF(L147="FIN","",LOOKUP(I143,DATOS!A:A,DATOS!L:L))</f>
        <v/>
      </c>
      <c r="I146" s="10" t="s">
        <v>46</v>
      </c>
      <c r="J146" s="5"/>
      <c r="K146" s="5"/>
      <c r="L146" s="5"/>
      <c r="M146" s="5"/>
      <c r="N146" s="5"/>
      <c r="O146" s="5"/>
      <c r="P146" s="6" t="s">
        <v>2</v>
      </c>
      <c r="Q146" s="5" t="str">
        <f>CONCATENATE(B146,P146)</f>
        <v>C</v>
      </c>
      <c r="R146" s="5"/>
    </row>
    <row r="147" spans="1:18" ht="15" x14ac:dyDescent="0.25">
      <c r="A147" s="131"/>
      <c r="B147" s="100"/>
      <c r="C147" s="123" t="str">
        <f ca="1">IF(PORTADA!$E$35="A",CONCATENATE(I147," ",G147),"")</f>
        <v xml:space="preserve">d) </v>
      </c>
      <c r="D147" s="102"/>
      <c r="G147" s="13" t="str">
        <f>IF(L147="FIN","",LOOKUP(I143,DATOS!A:A,DATOS!M:M))</f>
        <v/>
      </c>
      <c r="I147" s="10" t="s">
        <v>47</v>
      </c>
      <c r="J147" s="17">
        <f>LOOKUP(I143,DATOS!A:A,DATOS!F:F)</f>
        <v>4</v>
      </c>
      <c r="K147" s="18" t="str">
        <f>LOOKUP(I143,DATOS!A:A,DATOS!D:D)</f>
        <v>TEST 10</v>
      </c>
      <c r="L147" s="16" t="str">
        <f>IF(J147=J143,"","FIN")</f>
        <v>FIN</v>
      </c>
      <c r="M147" s="5"/>
      <c r="N147" s="5"/>
      <c r="O147" s="5"/>
      <c r="P147" s="6" t="s">
        <v>3</v>
      </c>
      <c r="Q147" s="5" t="str">
        <f>CONCATENATE(B147,P147)</f>
        <v>D</v>
      </c>
      <c r="R147" s="5"/>
    </row>
    <row r="148" spans="1:18" ht="15" x14ac:dyDescent="0.25">
      <c r="A148" s="92"/>
      <c r="B148" s="103"/>
      <c r="C148" s="126"/>
      <c r="D148" s="104"/>
    </row>
    <row r="149" spans="1:18" ht="15" x14ac:dyDescent="0.25">
      <c r="A149" s="92"/>
      <c r="B149" s="97"/>
      <c r="C149" s="122" t="str">
        <f ca="1">IF(PORTADA!$E$35="A",CONCATENATE(J149,".- ",G149),"")</f>
        <v xml:space="preserve">25.- </v>
      </c>
      <c r="D149" s="99"/>
      <c r="E149" s="92"/>
      <c r="F149" s="92"/>
      <c r="G149" s="15" t="str">
        <f>IF(L153="FIN","",LOOKUP(I149,DATOS!A:A,DATOS!G:G))</f>
        <v/>
      </c>
      <c r="H149" s="15">
        <f>IF(L153="FIN",0,LOOKUP(I149,DATOS!A:A,DATOS!N:N))</f>
        <v>0</v>
      </c>
      <c r="I149" s="10">
        <f>+I143+1</f>
        <v>185</v>
      </c>
      <c r="J149" s="7">
        <f>+J143+1</f>
        <v>25</v>
      </c>
      <c r="K149" s="5" t="s">
        <v>32</v>
      </c>
      <c r="L149" s="5" t="s">
        <v>33</v>
      </c>
      <c r="M149" s="5" t="s">
        <v>38</v>
      </c>
      <c r="N149" s="5" t="s">
        <v>34</v>
      </c>
      <c r="O149" s="5" t="s">
        <v>35</v>
      </c>
      <c r="P149" s="5" t="s">
        <v>36</v>
      </c>
      <c r="Q149" s="5" t="str">
        <f>CONCATENATE("X",H149)</f>
        <v>X0</v>
      </c>
      <c r="R149" s="5" t="s">
        <v>37</v>
      </c>
    </row>
    <row r="150" spans="1:18" ht="15" x14ac:dyDescent="0.25">
      <c r="A150" s="131">
        <f ca="1">IF($E$2="X",0,IF(J151&gt;2,H149,J151))</f>
        <v>0</v>
      </c>
      <c r="B150" s="100"/>
      <c r="C150" s="123" t="str">
        <f ca="1">IF(PORTADA!$E$35="A",CONCATENATE(I150," ",G150),"")</f>
        <v xml:space="preserve">a)  </v>
      </c>
      <c r="D150" s="102"/>
      <c r="G150" s="13" t="str">
        <f>IF(L153="FIN","",LOOKUP(I149,DATOS!A:A,DATOS!J:J))</f>
        <v/>
      </c>
      <c r="I150" s="10" t="s">
        <v>44</v>
      </c>
      <c r="J150" s="5" t="s">
        <v>5</v>
      </c>
      <c r="K150" s="5">
        <f>IF(L150&gt;0,0,O150)</f>
        <v>0</v>
      </c>
      <c r="L150" s="5">
        <f>IF(O151&gt;0,1,0)</f>
        <v>0</v>
      </c>
      <c r="M150" s="5">
        <f>IF(L150=1,-1/COUNTA(P150:P153),0)</f>
        <v>0</v>
      </c>
      <c r="N150" s="5">
        <f>COUNTA(B150:B153)</f>
        <v>0</v>
      </c>
      <c r="O150" s="5">
        <f>COUNTIF(Q150:Q153,Q149)</f>
        <v>0</v>
      </c>
      <c r="P150" s="6" t="s">
        <v>0</v>
      </c>
      <c r="Q150" s="5" t="str">
        <f>CONCATENATE(B150,P150)</f>
        <v>A</v>
      </c>
      <c r="R150" s="5">
        <f>IF(O150&gt;0,O150+N150,N150*3)</f>
        <v>0</v>
      </c>
    </row>
    <row r="151" spans="1:18" ht="15" x14ac:dyDescent="0.25">
      <c r="A151" s="131"/>
      <c r="B151" s="100"/>
      <c r="C151" s="123" t="str">
        <f ca="1">IF(PORTADA!$E$35="A",CONCATENATE(I151," ",G151),"")</f>
        <v xml:space="preserve">b)  </v>
      </c>
      <c r="D151" s="102"/>
      <c r="G151" s="13" t="str">
        <f>IF(L153="FIN","",LOOKUP(I149,DATOS!A:A,DATOS!K:K))</f>
        <v/>
      </c>
      <c r="I151" s="10" t="s">
        <v>45</v>
      </c>
      <c r="J151" s="5">
        <f ca="1">IF(PORTADA!$E$35="A",R150,0)</f>
        <v>0</v>
      </c>
      <c r="K151" s="5"/>
      <c r="L151" s="5"/>
      <c r="M151" s="5"/>
      <c r="N151" s="5"/>
      <c r="O151" s="5">
        <f>N150-O150</f>
        <v>0</v>
      </c>
      <c r="P151" s="6" t="s">
        <v>1</v>
      </c>
      <c r="Q151" s="5" t="str">
        <f>CONCATENATE(B151,P151)</f>
        <v>B</v>
      </c>
      <c r="R151" s="5"/>
    </row>
    <row r="152" spans="1:18" ht="15" x14ac:dyDescent="0.25">
      <c r="A152" s="131"/>
      <c r="B152" s="100"/>
      <c r="C152" s="123" t="str">
        <f ca="1">IF(PORTADA!$E$35="A",CONCATENATE(I152," ",G152),"")</f>
        <v xml:space="preserve">c)  </v>
      </c>
      <c r="D152" s="102"/>
      <c r="G152" s="13" t="str">
        <f>IF(L153="FIN","",LOOKUP(I149,DATOS!A:A,DATOS!L:L))</f>
        <v/>
      </c>
      <c r="I152" s="10" t="s">
        <v>46</v>
      </c>
      <c r="J152" s="5"/>
      <c r="K152" s="5"/>
      <c r="L152" s="5"/>
      <c r="M152" s="5"/>
      <c r="N152" s="5"/>
      <c r="O152" s="5"/>
      <c r="P152" s="6" t="s">
        <v>2</v>
      </c>
      <c r="Q152" s="5" t="str">
        <f>CONCATENATE(B152,P152)</f>
        <v>C</v>
      </c>
      <c r="R152" s="5"/>
    </row>
    <row r="153" spans="1:18" ht="15" x14ac:dyDescent="0.25">
      <c r="A153" s="131"/>
      <c r="B153" s="100"/>
      <c r="C153" s="123" t="str">
        <f ca="1">IF(PORTADA!$E$35="A",CONCATENATE(I153," ",G153),"")</f>
        <v xml:space="preserve">d) </v>
      </c>
      <c r="D153" s="102"/>
      <c r="G153" s="13" t="str">
        <f>IF(L153="FIN","",LOOKUP(I149,DATOS!A:A,DATOS!M:M))</f>
        <v/>
      </c>
      <c r="I153" s="10" t="s">
        <v>47</v>
      </c>
      <c r="J153" s="17">
        <f>LOOKUP(I149,DATOS!A:A,DATOS!F:F)</f>
        <v>5</v>
      </c>
      <c r="K153" s="18" t="str">
        <f>LOOKUP(I149,DATOS!A:A,DATOS!D:D)</f>
        <v>TEST 10</v>
      </c>
      <c r="L153" s="16" t="str">
        <f>IF(J153=J149,"","FIN")</f>
        <v>FIN</v>
      </c>
      <c r="M153" s="5"/>
      <c r="N153" s="5"/>
      <c r="O153" s="5"/>
      <c r="P153" s="6" t="s">
        <v>3</v>
      </c>
      <c r="Q153" s="5" t="str">
        <f>CONCATENATE(B153,P153)</f>
        <v>D</v>
      </c>
      <c r="R153" s="5"/>
    </row>
    <row r="154" spans="1:18" ht="15" x14ac:dyDescent="0.25">
      <c r="A154" s="92"/>
      <c r="B154" s="103"/>
      <c r="C154" s="126"/>
      <c r="D154" s="104"/>
    </row>
    <row r="155" spans="1:18" ht="15" x14ac:dyDescent="0.25">
      <c r="A155" s="92"/>
      <c r="B155" s="97"/>
      <c r="C155" s="122" t="str">
        <f ca="1">IF(PORTADA!$E$35="A",CONCATENATE(J155,".- ",G155),"")</f>
        <v xml:space="preserve">26.- </v>
      </c>
      <c r="D155" s="99"/>
      <c r="E155" s="92"/>
      <c r="F155" s="92"/>
      <c r="G155" s="15" t="str">
        <f>IF(L159="FIN","",LOOKUP(I155,DATOS!A:A,DATOS!G:G))</f>
        <v/>
      </c>
      <c r="H155" s="15">
        <f>IF(L159="FIN",0,LOOKUP(I155,DATOS!A:A,DATOS!N:N))</f>
        <v>0</v>
      </c>
      <c r="I155" s="10">
        <f>+I149+1</f>
        <v>186</v>
      </c>
      <c r="J155" s="7">
        <f>+J149+1</f>
        <v>26</v>
      </c>
      <c r="K155" s="5" t="s">
        <v>32</v>
      </c>
      <c r="L155" s="5" t="s">
        <v>33</v>
      </c>
      <c r="M155" s="5" t="s">
        <v>38</v>
      </c>
      <c r="N155" s="5" t="s">
        <v>34</v>
      </c>
      <c r="O155" s="5" t="s">
        <v>35</v>
      </c>
      <c r="P155" s="5" t="s">
        <v>36</v>
      </c>
      <c r="Q155" s="5" t="str">
        <f>CONCATENATE("X",H155)</f>
        <v>X0</v>
      </c>
      <c r="R155" s="5" t="s">
        <v>37</v>
      </c>
    </row>
    <row r="156" spans="1:18" ht="15" x14ac:dyDescent="0.25">
      <c r="A156" s="131">
        <f ca="1">IF($E$2="X",0,IF(J157&gt;2,H155,J157))</f>
        <v>0</v>
      </c>
      <c r="B156" s="100"/>
      <c r="C156" s="123" t="str">
        <f ca="1">IF(PORTADA!$E$35="A",CONCATENATE(I156," ",G156),"")</f>
        <v xml:space="preserve">a)  </v>
      </c>
      <c r="D156" s="102"/>
      <c r="G156" s="13" t="str">
        <f>IF(L159="FIN","",LOOKUP(I155,DATOS!A:A,DATOS!J:J))</f>
        <v/>
      </c>
      <c r="I156" s="10" t="s">
        <v>44</v>
      </c>
      <c r="J156" s="5" t="s">
        <v>5</v>
      </c>
      <c r="K156" s="5">
        <f>IF(L156&gt;0,0,O156)</f>
        <v>0</v>
      </c>
      <c r="L156" s="5">
        <f>IF(O157&gt;0,1,0)</f>
        <v>0</v>
      </c>
      <c r="M156" s="5">
        <f>IF(L156=1,-1/COUNTA(P156:P159),0)</f>
        <v>0</v>
      </c>
      <c r="N156" s="5">
        <f>COUNTA(B156:B159)</f>
        <v>0</v>
      </c>
      <c r="O156" s="5">
        <f>COUNTIF(Q156:Q159,Q155)</f>
        <v>0</v>
      </c>
      <c r="P156" s="6" t="s">
        <v>0</v>
      </c>
      <c r="Q156" s="5" t="str">
        <f>CONCATENATE(B156,P156)</f>
        <v>A</v>
      </c>
      <c r="R156" s="5">
        <f>IF(O156&gt;0,O156+N156,N156*3)</f>
        <v>0</v>
      </c>
    </row>
    <row r="157" spans="1:18" ht="15" x14ac:dyDescent="0.25">
      <c r="A157" s="131"/>
      <c r="B157" s="100"/>
      <c r="C157" s="123" t="str">
        <f ca="1">IF(PORTADA!$E$35="A",CONCATENATE(I157," ",G157),"")</f>
        <v xml:space="preserve">b)  </v>
      </c>
      <c r="D157" s="102"/>
      <c r="G157" s="13" t="str">
        <f>IF(L159="FIN","",LOOKUP(I155,DATOS!A:A,DATOS!K:K))</f>
        <v/>
      </c>
      <c r="I157" s="10" t="s">
        <v>45</v>
      </c>
      <c r="J157" s="5">
        <f ca="1">IF(PORTADA!$E$35="A",R156,0)</f>
        <v>0</v>
      </c>
      <c r="K157" s="5"/>
      <c r="L157" s="5"/>
      <c r="M157" s="5"/>
      <c r="N157" s="5"/>
      <c r="O157" s="5">
        <f>N156-O156</f>
        <v>0</v>
      </c>
      <c r="P157" s="6" t="s">
        <v>1</v>
      </c>
      <c r="Q157" s="5" t="str">
        <f>CONCATENATE(B157,P157)</f>
        <v>B</v>
      </c>
      <c r="R157" s="5"/>
    </row>
    <row r="158" spans="1:18" ht="15" x14ac:dyDescent="0.25">
      <c r="A158" s="131"/>
      <c r="B158" s="100"/>
      <c r="C158" s="123" t="str">
        <f ca="1">IF(PORTADA!$E$35="A",CONCATENATE(I158," ",G158),"")</f>
        <v xml:space="preserve">c)  </v>
      </c>
      <c r="D158" s="102"/>
      <c r="G158" s="13" t="str">
        <f>IF(L159="FIN","",LOOKUP(I155,DATOS!A:A,DATOS!L:L))</f>
        <v/>
      </c>
      <c r="I158" s="10" t="s">
        <v>46</v>
      </c>
      <c r="J158" s="5"/>
      <c r="K158" s="5"/>
      <c r="L158" s="5"/>
      <c r="M158" s="5"/>
      <c r="N158" s="5"/>
      <c r="O158" s="5"/>
      <c r="P158" s="6" t="s">
        <v>2</v>
      </c>
      <c r="Q158" s="5" t="str">
        <f>CONCATENATE(B158,P158)</f>
        <v>C</v>
      </c>
      <c r="R158" s="5"/>
    </row>
    <row r="159" spans="1:18" ht="15" x14ac:dyDescent="0.25">
      <c r="A159" s="131"/>
      <c r="B159" s="100"/>
      <c r="C159" s="123" t="str">
        <f ca="1">IF(PORTADA!$E$35="A",CONCATENATE(I159," ",G159),"")</f>
        <v xml:space="preserve">d) </v>
      </c>
      <c r="D159" s="102"/>
      <c r="G159" s="13" t="str">
        <f>IF(L159="FIN","",LOOKUP(I155,DATOS!A:A,DATOS!M:M))</f>
        <v/>
      </c>
      <c r="I159" s="10" t="s">
        <v>47</v>
      </c>
      <c r="J159" s="17">
        <f>LOOKUP(I155,DATOS!A:A,DATOS!F:F)</f>
        <v>6</v>
      </c>
      <c r="K159" s="18" t="str">
        <f>LOOKUP(I155,DATOS!A:A,DATOS!D:D)</f>
        <v>TEST 10</v>
      </c>
      <c r="L159" s="16" t="str">
        <f>IF(J159=J155,"","FIN")</f>
        <v>FIN</v>
      </c>
      <c r="M159" s="5"/>
      <c r="N159" s="5"/>
      <c r="O159" s="5"/>
      <c r="P159" s="6" t="s">
        <v>3</v>
      </c>
      <c r="Q159" s="5" t="str">
        <f>CONCATENATE(B159,P159)</f>
        <v>D</v>
      </c>
      <c r="R159" s="5"/>
    </row>
    <row r="160" spans="1:18" ht="15" x14ac:dyDescent="0.25">
      <c r="A160" s="92"/>
      <c r="B160" s="103"/>
      <c r="C160" s="126"/>
      <c r="D160" s="104"/>
    </row>
    <row r="161" spans="1:18" ht="15" x14ac:dyDescent="0.25">
      <c r="A161" s="92"/>
      <c r="B161" s="97"/>
      <c r="C161" s="122" t="str">
        <f ca="1">IF(PORTADA!$E$35="A",CONCATENATE(J161,".- ",G161),"")</f>
        <v xml:space="preserve">27.- </v>
      </c>
      <c r="D161" s="99"/>
      <c r="E161" s="92"/>
      <c r="F161" s="92"/>
      <c r="G161" s="15" t="str">
        <f>IF(L165="FIN","",LOOKUP(I161,DATOS!A:A,DATOS!G:G))</f>
        <v/>
      </c>
      <c r="H161" s="15">
        <f>IF(L165="FIN",0,LOOKUP(I161,DATOS!A:A,DATOS!N:N))</f>
        <v>0</v>
      </c>
      <c r="I161" s="10">
        <f>+I155+1</f>
        <v>187</v>
      </c>
      <c r="J161" s="7">
        <f>+J155+1</f>
        <v>27</v>
      </c>
      <c r="K161" s="5" t="s">
        <v>32</v>
      </c>
      <c r="L161" s="5" t="s">
        <v>33</v>
      </c>
      <c r="M161" s="5" t="s">
        <v>38</v>
      </c>
      <c r="N161" s="5" t="s">
        <v>34</v>
      </c>
      <c r="O161" s="5" t="s">
        <v>35</v>
      </c>
      <c r="P161" s="5" t="s">
        <v>36</v>
      </c>
      <c r="Q161" s="5" t="str">
        <f>CONCATENATE("X",H161)</f>
        <v>X0</v>
      </c>
      <c r="R161" s="5" t="s">
        <v>37</v>
      </c>
    </row>
    <row r="162" spans="1:18" ht="15" x14ac:dyDescent="0.25">
      <c r="A162" s="131">
        <f ca="1">IF($E$2="X",0,IF(J163&gt;2,H161,J163))</f>
        <v>0</v>
      </c>
      <c r="B162" s="100"/>
      <c r="C162" s="123" t="str">
        <f ca="1">IF(PORTADA!$E$35="A",CONCATENATE(I162," ",G162),"")</f>
        <v xml:space="preserve">a)  </v>
      </c>
      <c r="D162" s="102"/>
      <c r="G162" s="13" t="str">
        <f>IF(L165="FIN","",LOOKUP(I161,DATOS!A:A,DATOS!J:J))</f>
        <v/>
      </c>
      <c r="I162" s="10" t="s">
        <v>44</v>
      </c>
      <c r="J162" s="5" t="s">
        <v>5</v>
      </c>
      <c r="K162" s="5">
        <f>IF(L162&gt;0,0,O162)</f>
        <v>0</v>
      </c>
      <c r="L162" s="5">
        <f>IF(O163&gt;0,1,0)</f>
        <v>0</v>
      </c>
      <c r="M162" s="5">
        <f>IF(L162=1,-1/COUNTA(P162:P165),0)</f>
        <v>0</v>
      </c>
      <c r="N162" s="5">
        <f>COUNTA(B162:B165)</f>
        <v>0</v>
      </c>
      <c r="O162" s="5">
        <f>COUNTIF(Q162:Q165,Q161)</f>
        <v>0</v>
      </c>
      <c r="P162" s="6" t="s">
        <v>0</v>
      </c>
      <c r="Q162" s="5" t="str">
        <f>CONCATENATE(B162,P162)</f>
        <v>A</v>
      </c>
      <c r="R162" s="5">
        <f>IF(O162&gt;0,O162+N162,N162*3)</f>
        <v>0</v>
      </c>
    </row>
    <row r="163" spans="1:18" ht="15" x14ac:dyDescent="0.25">
      <c r="A163" s="131"/>
      <c r="B163" s="100"/>
      <c r="C163" s="123" t="str">
        <f ca="1">IF(PORTADA!$E$35="A",CONCATENATE(I163," ",G163),"")</f>
        <v xml:space="preserve">b)  </v>
      </c>
      <c r="D163" s="102"/>
      <c r="G163" s="13" t="str">
        <f>IF(L165="FIN","",LOOKUP(I161,DATOS!A:A,DATOS!K:K))</f>
        <v/>
      </c>
      <c r="I163" s="10" t="s">
        <v>45</v>
      </c>
      <c r="J163" s="5">
        <f ca="1">IF(PORTADA!$E$35="A",R162,0)</f>
        <v>0</v>
      </c>
      <c r="K163" s="5"/>
      <c r="L163" s="5"/>
      <c r="M163" s="5"/>
      <c r="N163" s="5"/>
      <c r="O163" s="5">
        <f>N162-O162</f>
        <v>0</v>
      </c>
      <c r="P163" s="6" t="s">
        <v>1</v>
      </c>
      <c r="Q163" s="5" t="str">
        <f>CONCATENATE(B163,P163)</f>
        <v>B</v>
      </c>
      <c r="R163" s="5"/>
    </row>
    <row r="164" spans="1:18" ht="15" x14ac:dyDescent="0.25">
      <c r="A164" s="131"/>
      <c r="B164" s="100"/>
      <c r="C164" s="123" t="str">
        <f ca="1">IF(PORTADA!$E$35="A",CONCATENATE(I164," ",G164),"")</f>
        <v xml:space="preserve">c)  </v>
      </c>
      <c r="D164" s="102"/>
      <c r="G164" s="13" t="str">
        <f>IF(L165="FIN","",LOOKUP(I161,DATOS!A:A,DATOS!L:L))</f>
        <v/>
      </c>
      <c r="I164" s="10" t="s">
        <v>46</v>
      </c>
      <c r="J164" s="5"/>
      <c r="K164" s="5"/>
      <c r="L164" s="5"/>
      <c r="M164" s="5"/>
      <c r="N164" s="5"/>
      <c r="O164" s="5"/>
      <c r="P164" s="6" t="s">
        <v>2</v>
      </c>
      <c r="Q164" s="5" t="str">
        <f>CONCATENATE(B164,P164)</f>
        <v>C</v>
      </c>
      <c r="R164" s="5"/>
    </row>
    <row r="165" spans="1:18" ht="15" x14ac:dyDescent="0.25">
      <c r="A165" s="131"/>
      <c r="B165" s="100"/>
      <c r="C165" s="123" t="str">
        <f ca="1">IF(PORTADA!$E$35="A",CONCATENATE(I165," ",G165),"")</f>
        <v xml:space="preserve">d) </v>
      </c>
      <c r="D165" s="102"/>
      <c r="G165" s="13" t="str">
        <f>IF(L165="FIN","",LOOKUP(I161,DATOS!A:A,DATOS!M:M))</f>
        <v/>
      </c>
      <c r="I165" s="10" t="s">
        <v>47</v>
      </c>
      <c r="J165" s="17">
        <f>LOOKUP(I161,DATOS!A:A,DATOS!F:F)</f>
        <v>7</v>
      </c>
      <c r="K165" s="18" t="str">
        <f>LOOKUP(I161,DATOS!A:A,DATOS!D:D)</f>
        <v>TEST 10</v>
      </c>
      <c r="L165" s="16" t="str">
        <f>IF(J165=J161,"","FIN")</f>
        <v>FIN</v>
      </c>
      <c r="M165" s="5"/>
      <c r="N165" s="5"/>
      <c r="O165" s="5"/>
      <c r="P165" s="6" t="s">
        <v>3</v>
      </c>
      <c r="Q165" s="5" t="str">
        <f>CONCATENATE(B165,P165)</f>
        <v>D</v>
      </c>
      <c r="R165" s="5"/>
    </row>
    <row r="166" spans="1:18" ht="15" x14ac:dyDescent="0.25">
      <c r="A166" s="92"/>
      <c r="B166" s="103"/>
      <c r="C166" s="126"/>
      <c r="D166" s="104"/>
    </row>
    <row r="167" spans="1:18" ht="15" x14ac:dyDescent="0.25">
      <c r="A167" s="92"/>
      <c r="B167" s="97"/>
      <c r="C167" s="122" t="str">
        <f ca="1">IF(PORTADA!$E$35="A",CONCATENATE(J167,".- ",G167),"")</f>
        <v xml:space="preserve">28.- </v>
      </c>
      <c r="D167" s="99"/>
      <c r="E167" s="92"/>
      <c r="F167" s="92"/>
      <c r="G167" s="15" t="str">
        <f>IF(L171="FIN","",LOOKUP(I167,DATOS!A:A,DATOS!G:G))</f>
        <v/>
      </c>
      <c r="H167" s="15">
        <f>IF(L171="FIN",0,LOOKUP(I167,DATOS!A:A,DATOS!N:N))</f>
        <v>0</v>
      </c>
      <c r="I167" s="10">
        <f>+I161+1</f>
        <v>188</v>
      </c>
      <c r="J167" s="7">
        <f>+J161+1</f>
        <v>28</v>
      </c>
      <c r="K167" s="5" t="s">
        <v>32</v>
      </c>
      <c r="L167" s="5" t="s">
        <v>33</v>
      </c>
      <c r="M167" s="5" t="s">
        <v>38</v>
      </c>
      <c r="N167" s="5" t="s">
        <v>34</v>
      </c>
      <c r="O167" s="5" t="s">
        <v>35</v>
      </c>
      <c r="P167" s="5" t="s">
        <v>36</v>
      </c>
      <c r="Q167" s="5" t="str">
        <f>CONCATENATE("X",H167)</f>
        <v>X0</v>
      </c>
      <c r="R167" s="5" t="s">
        <v>37</v>
      </c>
    </row>
    <row r="168" spans="1:18" ht="15" x14ac:dyDescent="0.25">
      <c r="A168" s="131">
        <f ca="1">IF($E$2="X",0,IF(J169&gt;2,H167,J169))</f>
        <v>0</v>
      </c>
      <c r="B168" s="100"/>
      <c r="C168" s="123" t="str">
        <f ca="1">IF(PORTADA!$E$35="A",CONCATENATE(I168," ",G168),"")</f>
        <v xml:space="preserve">a)  </v>
      </c>
      <c r="D168" s="102"/>
      <c r="G168" s="13" t="str">
        <f>IF(L171="FIN","",LOOKUP(I167,DATOS!A:A,DATOS!J:J))</f>
        <v/>
      </c>
      <c r="I168" s="10" t="s">
        <v>44</v>
      </c>
      <c r="J168" s="5" t="s">
        <v>5</v>
      </c>
      <c r="K168" s="5">
        <f>IF(L168&gt;0,0,O168)</f>
        <v>0</v>
      </c>
      <c r="L168" s="5">
        <f>IF(O169&gt;0,1,0)</f>
        <v>0</v>
      </c>
      <c r="M168" s="5">
        <f>IF(L168=1,-1/COUNTA(P168:P171),0)</f>
        <v>0</v>
      </c>
      <c r="N168" s="5">
        <f>COUNTA(B168:B171)</f>
        <v>0</v>
      </c>
      <c r="O168" s="5">
        <f>COUNTIF(Q168:Q171,Q167)</f>
        <v>0</v>
      </c>
      <c r="P168" s="6" t="s">
        <v>0</v>
      </c>
      <c r="Q168" s="5" t="str">
        <f>CONCATENATE(B168,P168)</f>
        <v>A</v>
      </c>
      <c r="R168" s="5">
        <f>IF(O168&gt;0,O168+N168,N168*3)</f>
        <v>0</v>
      </c>
    </row>
    <row r="169" spans="1:18" ht="15" x14ac:dyDescent="0.25">
      <c r="A169" s="131"/>
      <c r="B169" s="100"/>
      <c r="C169" s="123" t="str">
        <f ca="1">IF(PORTADA!$E$35="A",CONCATENATE(I169," ",G169),"")</f>
        <v xml:space="preserve">b)  </v>
      </c>
      <c r="D169" s="102"/>
      <c r="G169" s="13" t="str">
        <f>IF(L171="FIN","",LOOKUP(I167,DATOS!A:A,DATOS!K:K))</f>
        <v/>
      </c>
      <c r="I169" s="10" t="s">
        <v>45</v>
      </c>
      <c r="J169" s="5">
        <f ca="1">IF(PORTADA!$E$35="A",R168,0)</f>
        <v>0</v>
      </c>
      <c r="K169" s="5"/>
      <c r="L169" s="5"/>
      <c r="M169" s="5"/>
      <c r="N169" s="5"/>
      <c r="O169" s="5">
        <f>N168-O168</f>
        <v>0</v>
      </c>
      <c r="P169" s="6" t="s">
        <v>1</v>
      </c>
      <c r="Q169" s="5" t="str">
        <f>CONCATENATE(B169,P169)</f>
        <v>B</v>
      </c>
      <c r="R169" s="5"/>
    </row>
    <row r="170" spans="1:18" ht="15" x14ac:dyDescent="0.25">
      <c r="A170" s="131"/>
      <c r="B170" s="100"/>
      <c r="C170" s="123" t="str">
        <f ca="1">IF(PORTADA!$E$35="A",CONCATENATE(I170," ",G170),"")</f>
        <v xml:space="preserve">c)  </v>
      </c>
      <c r="D170" s="102"/>
      <c r="G170" s="13" t="str">
        <f>IF(L171="FIN","",LOOKUP(I167,DATOS!A:A,DATOS!L:L))</f>
        <v/>
      </c>
      <c r="I170" s="10" t="s">
        <v>46</v>
      </c>
      <c r="J170" s="5"/>
      <c r="K170" s="5"/>
      <c r="L170" s="5"/>
      <c r="M170" s="5"/>
      <c r="N170" s="5"/>
      <c r="O170" s="5"/>
      <c r="P170" s="6" t="s">
        <v>2</v>
      </c>
      <c r="Q170" s="5" t="str">
        <f>CONCATENATE(B170,P170)</f>
        <v>C</v>
      </c>
      <c r="R170" s="5"/>
    </row>
    <row r="171" spans="1:18" ht="15" x14ac:dyDescent="0.25">
      <c r="A171" s="131"/>
      <c r="B171" s="100"/>
      <c r="C171" s="123" t="str">
        <f ca="1">IF(PORTADA!$E$35="A",CONCATENATE(I171," ",G171),"")</f>
        <v xml:space="preserve">d) </v>
      </c>
      <c r="D171" s="102"/>
      <c r="G171" s="13" t="str">
        <f>IF(L171="FIN","",LOOKUP(I167,DATOS!A:A,DATOS!M:M))</f>
        <v/>
      </c>
      <c r="I171" s="10" t="s">
        <v>47</v>
      </c>
      <c r="J171" s="17">
        <f>LOOKUP(I167,DATOS!A:A,DATOS!F:F)</f>
        <v>8</v>
      </c>
      <c r="K171" s="18" t="str">
        <f>LOOKUP(I167,DATOS!A:A,DATOS!D:D)</f>
        <v>TEST 10</v>
      </c>
      <c r="L171" s="16" t="str">
        <f>IF(J171=J167,"","FIN")</f>
        <v>FIN</v>
      </c>
      <c r="M171" s="5"/>
      <c r="N171" s="5"/>
      <c r="O171" s="5"/>
      <c r="P171" s="6" t="s">
        <v>3</v>
      </c>
      <c r="Q171" s="5" t="str">
        <f>CONCATENATE(B171,P171)</f>
        <v>D</v>
      </c>
      <c r="R171" s="5"/>
    </row>
    <row r="172" spans="1:18" ht="15" x14ac:dyDescent="0.25">
      <c r="A172" s="92"/>
      <c r="B172" s="103"/>
      <c r="C172" s="126"/>
      <c r="D172" s="104"/>
    </row>
    <row r="173" spans="1:18" ht="15" x14ac:dyDescent="0.25">
      <c r="A173" s="92"/>
      <c r="B173" s="97"/>
      <c r="C173" s="122" t="str">
        <f ca="1">IF(PORTADA!$E$35="A",CONCATENATE(J173,".- ",G173),"")</f>
        <v xml:space="preserve">29.- </v>
      </c>
      <c r="D173" s="99"/>
      <c r="E173" s="92"/>
      <c r="F173" s="92"/>
      <c r="G173" s="15" t="str">
        <f>IF(L177="FIN","",LOOKUP(I173,DATOS!A:A,DATOS!G:G))</f>
        <v/>
      </c>
      <c r="H173" s="15">
        <f>IF(L177="FIN",0,LOOKUP(I173,DATOS!A:A,DATOS!N:N))</f>
        <v>0</v>
      </c>
      <c r="I173" s="10">
        <f>+I167+1</f>
        <v>189</v>
      </c>
      <c r="J173" s="7">
        <f>+J167+1</f>
        <v>29</v>
      </c>
      <c r="K173" s="5" t="s">
        <v>32</v>
      </c>
      <c r="L173" s="5" t="s">
        <v>33</v>
      </c>
      <c r="M173" s="5" t="s">
        <v>38</v>
      </c>
      <c r="N173" s="5" t="s">
        <v>34</v>
      </c>
      <c r="O173" s="5" t="s">
        <v>35</v>
      </c>
      <c r="P173" s="5" t="s">
        <v>36</v>
      </c>
      <c r="Q173" s="5" t="str">
        <f>CONCATENATE("X",H173)</f>
        <v>X0</v>
      </c>
      <c r="R173" s="5" t="s">
        <v>37</v>
      </c>
    </row>
    <row r="174" spans="1:18" ht="15" x14ac:dyDescent="0.25">
      <c r="A174" s="131">
        <f ca="1">IF($E$2="X",0,IF(J175&gt;2,H173,J175))</f>
        <v>0</v>
      </c>
      <c r="B174" s="100"/>
      <c r="C174" s="123" t="str">
        <f ca="1">IF(PORTADA!$E$35="A",CONCATENATE(I174," ",G174),"")</f>
        <v xml:space="preserve">a)  </v>
      </c>
      <c r="D174" s="102"/>
      <c r="G174" s="13" t="str">
        <f>IF(L177="FIN","",LOOKUP(I173,DATOS!A:A,DATOS!J:J))</f>
        <v/>
      </c>
      <c r="I174" s="10" t="s">
        <v>44</v>
      </c>
      <c r="J174" s="5" t="s">
        <v>5</v>
      </c>
      <c r="K174" s="5">
        <f>IF(L174&gt;0,0,O174)</f>
        <v>0</v>
      </c>
      <c r="L174" s="5">
        <f>IF(O175&gt;0,1,0)</f>
        <v>0</v>
      </c>
      <c r="M174" s="5">
        <f>IF(L174=1,-1/COUNTA(P174:P177),0)</f>
        <v>0</v>
      </c>
      <c r="N174" s="5">
        <f>COUNTA(B174:B177)</f>
        <v>0</v>
      </c>
      <c r="O174" s="5">
        <f>COUNTIF(Q174:Q177,Q173)</f>
        <v>0</v>
      </c>
      <c r="P174" s="6" t="s">
        <v>0</v>
      </c>
      <c r="Q174" s="5" t="str">
        <f>CONCATENATE(B174,P174)</f>
        <v>A</v>
      </c>
      <c r="R174" s="5">
        <f>IF(O174&gt;0,O174+N174,N174*3)</f>
        <v>0</v>
      </c>
    </row>
    <row r="175" spans="1:18" ht="15" x14ac:dyDescent="0.25">
      <c r="A175" s="131"/>
      <c r="B175" s="100"/>
      <c r="C175" s="123" t="str">
        <f ca="1">IF(PORTADA!$E$35="A",CONCATENATE(I175," ",G175),"")</f>
        <v xml:space="preserve">b)  </v>
      </c>
      <c r="D175" s="102"/>
      <c r="G175" s="13" t="str">
        <f>IF(L177="FIN","",LOOKUP(I173,DATOS!A:A,DATOS!K:K))</f>
        <v/>
      </c>
      <c r="I175" s="10" t="s">
        <v>45</v>
      </c>
      <c r="J175" s="5">
        <f ca="1">IF(PORTADA!$E$35="A",R174,0)</f>
        <v>0</v>
      </c>
      <c r="K175" s="5"/>
      <c r="L175" s="5"/>
      <c r="M175" s="5"/>
      <c r="N175" s="5"/>
      <c r="O175" s="5">
        <f>N174-O174</f>
        <v>0</v>
      </c>
      <c r="P175" s="6" t="s">
        <v>1</v>
      </c>
      <c r="Q175" s="5" t="str">
        <f>CONCATENATE(B175,P175)</f>
        <v>B</v>
      </c>
      <c r="R175" s="5"/>
    </row>
    <row r="176" spans="1:18" ht="15" x14ac:dyDescent="0.25">
      <c r="A176" s="131"/>
      <c r="B176" s="100"/>
      <c r="C176" s="123" t="str">
        <f ca="1">IF(PORTADA!$E$35="A",CONCATENATE(I176," ",G176),"")</f>
        <v xml:space="preserve">c)  </v>
      </c>
      <c r="D176" s="102"/>
      <c r="G176" s="13" t="str">
        <f>IF(L177="FIN","",LOOKUP(I173,DATOS!A:A,DATOS!L:L))</f>
        <v/>
      </c>
      <c r="I176" s="10" t="s">
        <v>46</v>
      </c>
      <c r="J176" s="5"/>
      <c r="K176" s="5"/>
      <c r="L176" s="5"/>
      <c r="M176" s="5"/>
      <c r="N176" s="5"/>
      <c r="O176" s="5"/>
      <c r="P176" s="6" t="s">
        <v>2</v>
      </c>
      <c r="Q176" s="5" t="str">
        <f>CONCATENATE(B176,P176)</f>
        <v>C</v>
      </c>
      <c r="R176" s="5"/>
    </row>
    <row r="177" spans="1:18" ht="15" x14ac:dyDescent="0.25">
      <c r="A177" s="131"/>
      <c r="B177" s="100"/>
      <c r="C177" s="123" t="str">
        <f ca="1">IF(PORTADA!$E$35="A",CONCATENATE(I177," ",G177),"")</f>
        <v xml:space="preserve">d) </v>
      </c>
      <c r="D177" s="102"/>
      <c r="G177" s="13" t="str">
        <f>IF(L177="FIN","",LOOKUP(I173,DATOS!A:A,DATOS!M:M))</f>
        <v/>
      </c>
      <c r="I177" s="10" t="s">
        <v>47</v>
      </c>
      <c r="J177" s="17">
        <f>LOOKUP(I173,DATOS!A:A,DATOS!F:F)</f>
        <v>9</v>
      </c>
      <c r="K177" s="18" t="str">
        <f>LOOKUP(I173,DATOS!A:A,DATOS!D:D)</f>
        <v>TEST 10</v>
      </c>
      <c r="L177" s="16" t="str">
        <f>IF(J177=J173,"","FIN")</f>
        <v>FIN</v>
      </c>
      <c r="M177" s="5"/>
      <c r="N177" s="5"/>
      <c r="O177" s="5"/>
      <c r="P177" s="6" t="s">
        <v>3</v>
      </c>
      <c r="Q177" s="5" t="str">
        <f>CONCATENATE(B177,P177)</f>
        <v>D</v>
      </c>
      <c r="R177" s="5"/>
    </row>
    <row r="178" spans="1:18" ht="15" x14ac:dyDescent="0.25">
      <c r="A178" s="92"/>
      <c r="B178" s="103"/>
      <c r="C178" s="126"/>
      <c r="D178" s="104"/>
    </row>
    <row r="179" spans="1:18" ht="15" x14ac:dyDescent="0.25">
      <c r="A179" s="92"/>
      <c r="B179" s="97"/>
      <c r="C179" s="122" t="str">
        <f ca="1">IF(PORTADA!$E$35="A",CONCATENATE(J179,".- ",G179),"")</f>
        <v xml:space="preserve">30.- </v>
      </c>
      <c r="D179" s="99"/>
      <c r="E179" s="92"/>
      <c r="F179" s="92"/>
      <c r="G179" s="15" t="str">
        <f>IF(L183="FIN","",LOOKUP(I179,DATOS!A:A,DATOS!G:G))</f>
        <v/>
      </c>
      <c r="H179" s="15">
        <f>IF(L183="FIN",0,LOOKUP(I179,DATOS!A:A,DATOS!N:N))</f>
        <v>0</v>
      </c>
      <c r="I179" s="10">
        <f>+I173+1</f>
        <v>190</v>
      </c>
      <c r="J179" s="7">
        <f>+J173+1</f>
        <v>30</v>
      </c>
      <c r="K179" s="5" t="s">
        <v>32</v>
      </c>
      <c r="L179" s="5" t="s">
        <v>33</v>
      </c>
      <c r="M179" s="5" t="s">
        <v>38</v>
      </c>
      <c r="N179" s="5" t="s">
        <v>34</v>
      </c>
      <c r="O179" s="5" t="s">
        <v>35</v>
      </c>
      <c r="P179" s="5" t="s">
        <v>36</v>
      </c>
      <c r="Q179" s="5" t="str">
        <f>CONCATENATE("X",H179)</f>
        <v>X0</v>
      </c>
      <c r="R179" s="5" t="s">
        <v>37</v>
      </c>
    </row>
    <row r="180" spans="1:18" ht="15" x14ac:dyDescent="0.25">
      <c r="A180" s="131">
        <f ca="1">IF($E$2="X",0,IF(J181&gt;2,H179,J181))</f>
        <v>0</v>
      </c>
      <c r="B180" s="100"/>
      <c r="C180" s="123" t="str">
        <f ca="1">IF(PORTADA!$E$35="A",CONCATENATE(I180," ",G180),"")</f>
        <v xml:space="preserve">a)  </v>
      </c>
      <c r="D180" s="102"/>
      <c r="G180" s="13" t="str">
        <f>IF(L183="FIN","",LOOKUP(I179,DATOS!A:A,DATOS!J:J))</f>
        <v/>
      </c>
      <c r="I180" s="10" t="s">
        <v>44</v>
      </c>
      <c r="J180" s="5" t="s">
        <v>5</v>
      </c>
      <c r="K180" s="5">
        <f>IF(L180&gt;0,0,O180)</f>
        <v>0</v>
      </c>
      <c r="L180" s="5">
        <f>IF(O181&gt;0,1,0)</f>
        <v>0</v>
      </c>
      <c r="M180" s="5">
        <f>IF(L180=1,-1/COUNTA(P180:P183),0)</f>
        <v>0</v>
      </c>
      <c r="N180" s="5">
        <f>COUNTA(B180:B183)</f>
        <v>0</v>
      </c>
      <c r="O180" s="5">
        <f>COUNTIF(Q180:Q183,Q179)</f>
        <v>0</v>
      </c>
      <c r="P180" s="6" t="s">
        <v>0</v>
      </c>
      <c r="Q180" s="5" t="str">
        <f>CONCATENATE(B180,P180)</f>
        <v>A</v>
      </c>
      <c r="R180" s="5">
        <f>IF(O180&gt;0,O180+N180,N180*3)</f>
        <v>0</v>
      </c>
    </row>
    <row r="181" spans="1:18" ht="15" x14ac:dyDescent="0.25">
      <c r="A181" s="131"/>
      <c r="B181" s="100"/>
      <c r="C181" s="123" t="str">
        <f ca="1">IF(PORTADA!$E$35="A",CONCATENATE(I181," ",G181),"")</f>
        <v xml:space="preserve">b)  </v>
      </c>
      <c r="D181" s="102"/>
      <c r="G181" s="13" t="str">
        <f>IF(L183="FIN","",LOOKUP(I179,DATOS!A:A,DATOS!K:K))</f>
        <v/>
      </c>
      <c r="I181" s="10" t="s">
        <v>45</v>
      </c>
      <c r="J181" s="5">
        <f ca="1">IF(PORTADA!$E$35="A",R180,0)</f>
        <v>0</v>
      </c>
      <c r="K181" s="5"/>
      <c r="L181" s="5"/>
      <c r="M181" s="5"/>
      <c r="N181" s="5"/>
      <c r="O181" s="5">
        <f>N180-O180</f>
        <v>0</v>
      </c>
      <c r="P181" s="6" t="s">
        <v>1</v>
      </c>
      <c r="Q181" s="5" t="str">
        <f>CONCATENATE(B181,P181)</f>
        <v>B</v>
      </c>
      <c r="R181" s="5"/>
    </row>
    <row r="182" spans="1:18" ht="15" x14ac:dyDescent="0.25">
      <c r="A182" s="131"/>
      <c r="B182" s="100"/>
      <c r="C182" s="123" t="str">
        <f ca="1">IF(PORTADA!$E$35="A",CONCATENATE(I182," ",G182),"")</f>
        <v xml:space="preserve">c)  </v>
      </c>
      <c r="D182" s="102"/>
      <c r="G182" s="13" t="str">
        <f>IF(L183="FIN","",LOOKUP(I179,DATOS!A:A,DATOS!L:L))</f>
        <v/>
      </c>
      <c r="I182" s="10" t="s">
        <v>46</v>
      </c>
      <c r="J182" s="5"/>
      <c r="K182" s="5"/>
      <c r="L182" s="5"/>
      <c r="M182" s="5"/>
      <c r="N182" s="5"/>
      <c r="O182" s="5"/>
      <c r="P182" s="6" t="s">
        <v>2</v>
      </c>
      <c r="Q182" s="5" t="str">
        <f>CONCATENATE(B182,P182)</f>
        <v>C</v>
      </c>
      <c r="R182" s="5"/>
    </row>
    <row r="183" spans="1:18" ht="15" x14ac:dyDescent="0.25">
      <c r="A183" s="131"/>
      <c r="B183" s="100"/>
      <c r="C183" s="123" t="str">
        <f ca="1">IF(PORTADA!$E$35="A",CONCATENATE(I183," ",G183),"")</f>
        <v xml:space="preserve">d) </v>
      </c>
      <c r="D183" s="102"/>
      <c r="G183" s="13" t="str">
        <f>IF(L183="FIN","",LOOKUP(I179,DATOS!A:A,DATOS!M:M))</f>
        <v/>
      </c>
      <c r="I183" s="10" t="s">
        <v>47</v>
      </c>
      <c r="J183" s="17">
        <f>LOOKUP(I179,DATOS!A:A,DATOS!F:F)</f>
        <v>10</v>
      </c>
      <c r="K183" s="18" t="str">
        <f>LOOKUP(I179,DATOS!A:A,DATOS!D:D)</f>
        <v>TEST 10</v>
      </c>
      <c r="L183" s="16" t="str">
        <f>IF(J183=J179,"","FIN")</f>
        <v>FIN</v>
      </c>
      <c r="M183" s="5"/>
      <c r="N183" s="5"/>
      <c r="O183" s="5"/>
      <c r="P183" s="6" t="s">
        <v>3</v>
      </c>
      <c r="Q183" s="5" t="str">
        <f>CONCATENATE(B183,P183)</f>
        <v>D</v>
      </c>
      <c r="R183" s="5"/>
    </row>
    <row r="184" spans="1:18" ht="15" x14ac:dyDescent="0.25">
      <c r="A184" s="92"/>
      <c r="B184" s="103"/>
      <c r="C184" s="126"/>
      <c r="D184" s="104"/>
    </row>
    <row r="185" spans="1:18" ht="15" hidden="1" x14ac:dyDescent="0.25"/>
    <row r="186" spans="1:18" ht="15" hidden="1" x14ac:dyDescent="0.25"/>
    <row r="187" spans="1:18" ht="15" hidden="1" x14ac:dyDescent="0.25"/>
    <row r="188" spans="1:18" ht="15" hidden="1" x14ac:dyDescent="0.25"/>
    <row r="189" spans="1:18" ht="15" hidden="1" x14ac:dyDescent="0.25"/>
    <row r="190" spans="1:18" ht="15" hidden="1" x14ac:dyDescent="0.25"/>
    <row r="191" spans="1:18" ht="15" hidden="1" x14ac:dyDescent="0.25"/>
    <row r="192" spans="1:18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0" hidden="1" customHeight="1" x14ac:dyDescent="0.25"/>
    <row r="221" ht="0" hidden="1" customHeight="1" x14ac:dyDescent="0.25"/>
    <row r="222" ht="0" hidden="1" customHeight="1" x14ac:dyDescent="0.25"/>
    <row r="223" ht="0" hidden="1" customHeight="1" x14ac:dyDescent="0.25"/>
    <row r="224" ht="0" hidden="1" customHeight="1" x14ac:dyDescent="0.25"/>
    <row r="225" ht="0" hidden="1" customHeight="1" x14ac:dyDescent="0.25"/>
    <row r="226" ht="0" hidden="1" customHeight="1" x14ac:dyDescent="0.25"/>
    <row r="227" ht="0" hidden="1" customHeight="1" x14ac:dyDescent="0.25"/>
    <row r="228" ht="0" hidden="1" customHeight="1" x14ac:dyDescent="0.25"/>
    <row r="229" ht="0" hidden="1" customHeight="1" x14ac:dyDescent="0.25"/>
    <row r="230" ht="0" hidden="1" customHeight="1" x14ac:dyDescent="0.25"/>
    <row r="231" ht="0" hidden="1" customHeight="1" x14ac:dyDescent="0.25"/>
    <row r="232" ht="0" hidden="1" customHeight="1" x14ac:dyDescent="0.25"/>
    <row r="233" ht="0" hidden="1" customHeight="1" x14ac:dyDescent="0.25"/>
    <row r="234" ht="0" hidden="1" customHeight="1" x14ac:dyDescent="0.25"/>
    <row r="235" ht="0" hidden="1" customHeight="1" x14ac:dyDescent="0.25"/>
    <row r="236" ht="0" hidden="1" customHeight="1" x14ac:dyDescent="0.25"/>
    <row r="237" ht="0" hidden="1" customHeight="1" x14ac:dyDescent="0.25"/>
    <row r="238" ht="0" hidden="1" customHeight="1" x14ac:dyDescent="0.25"/>
    <row r="239" ht="0" hidden="1" customHeight="1" x14ac:dyDescent="0.25"/>
    <row r="240" ht="0" hidden="1" customHeight="1" x14ac:dyDescent="0.25"/>
    <row r="241" ht="0" hidden="1" customHeight="1" x14ac:dyDescent="0.25"/>
    <row r="242" ht="0" hidden="1" customHeight="1" x14ac:dyDescent="0.25"/>
    <row r="243" ht="0" hidden="1" customHeight="1" x14ac:dyDescent="0.25"/>
    <row r="244" ht="0" hidden="1" customHeight="1" x14ac:dyDescent="0.25"/>
    <row r="245" ht="0" hidden="1" customHeight="1" x14ac:dyDescent="0.25"/>
    <row r="246" ht="0" hidden="1" customHeight="1" x14ac:dyDescent="0.25"/>
    <row r="247" ht="0" hidden="1" customHeight="1" x14ac:dyDescent="0.25"/>
    <row r="248" ht="0" hidden="1" customHeight="1" x14ac:dyDescent="0.25"/>
    <row r="249" ht="0" hidden="1" customHeight="1" x14ac:dyDescent="0.25"/>
    <row r="250" ht="0" hidden="1" customHeight="1" x14ac:dyDescent="0.25"/>
    <row r="251" ht="0" hidden="1" customHeight="1" x14ac:dyDescent="0.25"/>
    <row r="252" ht="0" hidden="1" customHeight="1" x14ac:dyDescent="0.25"/>
    <row r="253" ht="0" hidden="1" customHeight="1" x14ac:dyDescent="0.25"/>
    <row r="254" ht="0" hidden="1" customHeight="1" x14ac:dyDescent="0.25"/>
    <row r="255" ht="0" hidden="1" customHeight="1" x14ac:dyDescent="0.25"/>
    <row r="256" ht="0" hidden="1" customHeight="1" x14ac:dyDescent="0.25"/>
    <row r="257" ht="0" hidden="1" customHeight="1" x14ac:dyDescent="0.25"/>
    <row r="258" ht="0" hidden="1" customHeight="1" x14ac:dyDescent="0.25"/>
    <row r="259" ht="0" hidden="1" customHeight="1" x14ac:dyDescent="0.25"/>
    <row r="260" ht="0" hidden="1" customHeight="1" x14ac:dyDescent="0.25"/>
    <row r="261" ht="0" hidden="1" customHeight="1" x14ac:dyDescent="0.25"/>
    <row r="262" ht="0" hidden="1" customHeight="1" x14ac:dyDescent="0.25"/>
    <row r="263" ht="0" hidden="1" customHeight="1" x14ac:dyDescent="0.25"/>
    <row r="264" ht="0" hidden="1" customHeight="1" x14ac:dyDescent="0.25"/>
    <row r="265" ht="0" hidden="1" customHeight="1" x14ac:dyDescent="0.25"/>
    <row r="266" ht="0" hidden="1" customHeight="1" x14ac:dyDescent="0.25"/>
    <row r="267" ht="0" hidden="1" customHeight="1" x14ac:dyDescent="0.25"/>
    <row r="268" ht="0" hidden="1" customHeight="1" x14ac:dyDescent="0.25"/>
    <row r="269" ht="0" hidden="1" customHeight="1" x14ac:dyDescent="0.25"/>
    <row r="270" ht="0" hidden="1" customHeight="1" x14ac:dyDescent="0.25"/>
    <row r="271" ht="0" hidden="1" customHeight="1" x14ac:dyDescent="0.25"/>
    <row r="272" ht="0" hidden="1" customHeight="1" x14ac:dyDescent="0.25"/>
    <row r="273" ht="0" hidden="1" customHeight="1" x14ac:dyDescent="0.25"/>
    <row r="274" ht="0" hidden="1" customHeight="1" x14ac:dyDescent="0.25"/>
    <row r="275" ht="0" hidden="1" customHeight="1" x14ac:dyDescent="0.25"/>
    <row r="276" ht="0" hidden="1" customHeight="1" x14ac:dyDescent="0.25"/>
    <row r="277" ht="0" hidden="1" customHeight="1" x14ac:dyDescent="0.25"/>
    <row r="278" ht="0" hidden="1" customHeight="1" x14ac:dyDescent="0.25"/>
    <row r="279" ht="0" hidden="1" customHeight="1" x14ac:dyDescent="0.25"/>
    <row r="280" ht="0" hidden="1" customHeight="1" x14ac:dyDescent="0.25"/>
    <row r="281" ht="0" hidden="1" customHeight="1" x14ac:dyDescent="0.25"/>
    <row r="282" ht="0" hidden="1" customHeight="1" x14ac:dyDescent="0.25"/>
    <row r="283" ht="0" hidden="1" customHeight="1" x14ac:dyDescent="0.25"/>
    <row r="284" ht="0" hidden="1" customHeight="1" x14ac:dyDescent="0.25"/>
    <row r="285" ht="0" hidden="1" customHeight="1" x14ac:dyDescent="0.25"/>
    <row r="286" ht="0" hidden="1" customHeight="1" x14ac:dyDescent="0.25"/>
    <row r="287" ht="0" hidden="1" customHeight="1" x14ac:dyDescent="0.25"/>
    <row r="288" ht="0" hidden="1" customHeight="1" x14ac:dyDescent="0.25"/>
    <row r="289" ht="0" hidden="1" customHeight="1" x14ac:dyDescent="0.25"/>
    <row r="290" ht="0" hidden="1" customHeight="1" x14ac:dyDescent="0.25"/>
    <row r="291" ht="0" hidden="1" customHeight="1" x14ac:dyDescent="0.25"/>
    <row r="292" ht="0" hidden="1" customHeight="1" x14ac:dyDescent="0.25"/>
    <row r="293" ht="0" hidden="1" customHeight="1" x14ac:dyDescent="0.25"/>
    <row r="294" ht="0" hidden="1" customHeight="1" x14ac:dyDescent="0.25"/>
    <row r="295" ht="0" hidden="1" customHeight="1" x14ac:dyDescent="0.25"/>
    <row r="296" ht="0" hidden="1" customHeight="1" x14ac:dyDescent="0.25"/>
    <row r="297" ht="0" hidden="1" customHeight="1" x14ac:dyDescent="0.25"/>
    <row r="298" ht="0" hidden="1" customHeight="1" x14ac:dyDescent="0.25"/>
    <row r="299" ht="0" hidden="1" customHeight="1" x14ac:dyDescent="0.25"/>
    <row r="300" ht="0" hidden="1" customHeight="1" x14ac:dyDescent="0.25"/>
    <row r="301" ht="0" hidden="1" customHeight="1" x14ac:dyDescent="0.25"/>
    <row r="302" ht="0" hidden="1" customHeight="1" x14ac:dyDescent="0.25"/>
    <row r="303" ht="0" hidden="1" customHeight="1" x14ac:dyDescent="0.25"/>
    <row r="304" ht="0" hidden="1" customHeight="1" x14ac:dyDescent="0.25"/>
    <row r="305" ht="0" hidden="1" customHeight="1" x14ac:dyDescent="0.25"/>
    <row r="306" ht="0" hidden="1" customHeight="1" x14ac:dyDescent="0.25"/>
    <row r="307" ht="0" hidden="1" customHeight="1" x14ac:dyDescent="0.25"/>
    <row r="308" ht="0" hidden="1" customHeight="1" x14ac:dyDescent="0.25"/>
    <row r="309" ht="0" hidden="1" customHeight="1" x14ac:dyDescent="0.25"/>
    <row r="310" ht="0" hidden="1" customHeight="1" x14ac:dyDescent="0.25"/>
    <row r="311" ht="0" hidden="1" customHeight="1" x14ac:dyDescent="0.25"/>
    <row r="312" ht="0" hidden="1" customHeight="1" x14ac:dyDescent="0.25"/>
    <row r="313" ht="0" hidden="1" customHeight="1" x14ac:dyDescent="0.25"/>
    <row r="314" ht="0" hidden="1" customHeight="1" x14ac:dyDescent="0.25"/>
    <row r="315" ht="0" hidden="1" customHeight="1" x14ac:dyDescent="0.25"/>
    <row r="316" ht="0" hidden="1" customHeight="1" x14ac:dyDescent="0.25"/>
    <row r="317" ht="0" hidden="1" customHeight="1" x14ac:dyDescent="0.25"/>
    <row r="318" ht="0" hidden="1" customHeight="1" x14ac:dyDescent="0.25"/>
    <row r="319" ht="0" hidden="1" customHeight="1" x14ac:dyDescent="0.25"/>
    <row r="320" ht="0" hidden="1" customHeight="1" x14ac:dyDescent="0.25"/>
    <row r="321" ht="0" hidden="1" customHeight="1" x14ac:dyDescent="0.25"/>
    <row r="322" ht="0" hidden="1" customHeight="1" x14ac:dyDescent="0.25"/>
    <row r="323" ht="0" hidden="1" customHeight="1" x14ac:dyDescent="0.25"/>
    <row r="324" ht="0" hidden="1" customHeight="1" x14ac:dyDescent="0.25"/>
    <row r="325" ht="0" hidden="1" customHeight="1" x14ac:dyDescent="0.25"/>
    <row r="326" ht="0" hidden="1" customHeight="1" x14ac:dyDescent="0.25"/>
    <row r="327" ht="0" hidden="1" customHeight="1" x14ac:dyDescent="0.25"/>
    <row r="328" ht="0" hidden="1" customHeight="1" x14ac:dyDescent="0.25"/>
    <row r="329" ht="0" hidden="1" customHeight="1" x14ac:dyDescent="0.25"/>
    <row r="330" ht="0" hidden="1" customHeight="1" x14ac:dyDescent="0.25"/>
    <row r="331" ht="0" hidden="1" customHeight="1" x14ac:dyDescent="0.25"/>
    <row r="332" ht="0" hidden="1" customHeight="1" x14ac:dyDescent="0.25"/>
    <row r="333" ht="0" hidden="1" customHeight="1" x14ac:dyDescent="0.25"/>
    <row r="334" ht="0" hidden="1" customHeight="1" x14ac:dyDescent="0.25"/>
    <row r="335" ht="0" hidden="1" customHeight="1" x14ac:dyDescent="0.25"/>
    <row r="336" ht="0" hidden="1" customHeight="1" x14ac:dyDescent="0.25"/>
    <row r="337" ht="0" hidden="1" customHeight="1" x14ac:dyDescent="0.25"/>
    <row r="338" ht="0" hidden="1" customHeight="1" x14ac:dyDescent="0.25"/>
    <row r="339" ht="0" hidden="1" customHeight="1" x14ac:dyDescent="0.25"/>
    <row r="340" ht="0" hidden="1" customHeight="1" x14ac:dyDescent="0.25"/>
    <row r="341" ht="0" hidden="1" customHeight="1" x14ac:dyDescent="0.25"/>
    <row r="342" ht="0" hidden="1" customHeight="1" x14ac:dyDescent="0.25"/>
    <row r="343" ht="0" hidden="1" customHeight="1" x14ac:dyDescent="0.25"/>
    <row r="344" ht="0" hidden="1" customHeight="1" x14ac:dyDescent="0.25"/>
    <row r="345" ht="0" hidden="1" customHeight="1" x14ac:dyDescent="0.25"/>
    <row r="346" ht="0" hidden="1" customHeight="1" x14ac:dyDescent="0.25"/>
    <row r="347" ht="0" hidden="1" customHeight="1" x14ac:dyDescent="0.25"/>
    <row r="348" ht="0" hidden="1" customHeight="1" x14ac:dyDescent="0.25"/>
    <row r="349" ht="0" hidden="1" customHeight="1" x14ac:dyDescent="0.25"/>
    <row r="350" ht="0" hidden="1" customHeight="1" x14ac:dyDescent="0.25"/>
    <row r="351" ht="0" hidden="1" customHeight="1" x14ac:dyDescent="0.25"/>
    <row r="352" ht="0" hidden="1" customHeight="1" x14ac:dyDescent="0.25"/>
    <row r="353" ht="0" hidden="1" customHeight="1" x14ac:dyDescent="0.25"/>
    <row r="354" ht="0" hidden="1" customHeight="1" x14ac:dyDescent="0.25"/>
    <row r="355" ht="0" hidden="1" customHeight="1" x14ac:dyDescent="0.25"/>
    <row r="356" ht="0" hidden="1" customHeight="1" x14ac:dyDescent="0.25"/>
    <row r="357" ht="0" hidden="1" customHeight="1" x14ac:dyDescent="0.25"/>
    <row r="358" ht="0" hidden="1" customHeight="1" x14ac:dyDescent="0.25"/>
    <row r="359" ht="0" hidden="1" customHeight="1" x14ac:dyDescent="0.25"/>
    <row r="360" ht="0" hidden="1" customHeight="1" x14ac:dyDescent="0.25"/>
    <row r="361" ht="0" hidden="1" customHeight="1" x14ac:dyDescent="0.25"/>
    <row r="362" ht="0" hidden="1" customHeight="1" x14ac:dyDescent="0.25"/>
    <row r="363" ht="0" hidden="1" customHeight="1" x14ac:dyDescent="0.25"/>
    <row r="364" ht="0" hidden="1" customHeight="1" x14ac:dyDescent="0.25"/>
    <row r="365" ht="0" hidden="1" customHeight="1" x14ac:dyDescent="0.25"/>
    <row r="366" ht="0" hidden="1" customHeight="1" x14ac:dyDescent="0.25"/>
    <row r="367" ht="0" hidden="1" customHeight="1" x14ac:dyDescent="0.25"/>
    <row r="368" ht="0" hidden="1" customHeight="1" x14ac:dyDescent="0.25"/>
    <row r="369" ht="0" hidden="1" customHeight="1" x14ac:dyDescent="0.25"/>
    <row r="370" ht="0" hidden="1" customHeight="1" x14ac:dyDescent="0.25"/>
    <row r="371" ht="0" hidden="1" customHeight="1" x14ac:dyDescent="0.25"/>
    <row r="372" ht="0" hidden="1" customHeight="1" x14ac:dyDescent="0.25"/>
    <row r="373" ht="0" hidden="1" customHeight="1" x14ac:dyDescent="0.25"/>
    <row r="374" ht="0" hidden="1" customHeight="1" x14ac:dyDescent="0.25"/>
    <row r="375" ht="0" hidden="1" customHeight="1" x14ac:dyDescent="0.25"/>
    <row r="376" ht="0" hidden="1" customHeight="1" x14ac:dyDescent="0.25"/>
    <row r="377" ht="0" hidden="1" customHeight="1" x14ac:dyDescent="0.25"/>
    <row r="378" ht="0" hidden="1" customHeight="1" x14ac:dyDescent="0.25"/>
    <row r="379" ht="0" hidden="1" customHeight="1" x14ac:dyDescent="0.25"/>
    <row r="380" ht="0" hidden="1" customHeight="1" x14ac:dyDescent="0.25"/>
    <row r="381" ht="0" hidden="1" customHeight="1" x14ac:dyDescent="0.25"/>
    <row r="382" ht="0" hidden="1" customHeight="1" x14ac:dyDescent="0.25"/>
    <row r="383" ht="0" hidden="1" customHeight="1" x14ac:dyDescent="0.25"/>
    <row r="384" ht="0" hidden="1" customHeight="1" x14ac:dyDescent="0.25"/>
    <row r="385" ht="0" hidden="1" customHeight="1" x14ac:dyDescent="0.25"/>
    <row r="386" ht="0" hidden="1" customHeight="1" x14ac:dyDescent="0.25"/>
    <row r="387" ht="0" hidden="1" customHeight="1" x14ac:dyDescent="0.25"/>
    <row r="388" ht="0" hidden="1" customHeight="1" x14ac:dyDescent="0.25"/>
    <row r="389" ht="0" hidden="1" customHeight="1" x14ac:dyDescent="0.25"/>
    <row r="390" ht="0" hidden="1" customHeight="1" x14ac:dyDescent="0.25"/>
    <row r="391" ht="0" hidden="1" customHeight="1" x14ac:dyDescent="0.25"/>
    <row r="392" ht="0" hidden="1" customHeight="1" x14ac:dyDescent="0.25"/>
    <row r="393" ht="0" hidden="1" customHeight="1" x14ac:dyDescent="0.25"/>
    <row r="394" ht="0" hidden="1" customHeight="1" x14ac:dyDescent="0.25"/>
    <row r="395" ht="0" hidden="1" customHeight="1" x14ac:dyDescent="0.25"/>
    <row r="396" ht="0" hidden="1" customHeight="1" x14ac:dyDescent="0.25"/>
    <row r="397" ht="0" hidden="1" customHeight="1" x14ac:dyDescent="0.25"/>
    <row r="398" ht="0" hidden="1" customHeight="1" x14ac:dyDescent="0.25"/>
    <row r="399" ht="0" hidden="1" customHeight="1" x14ac:dyDescent="0.25"/>
    <row r="400" ht="0" hidden="1" customHeight="1" x14ac:dyDescent="0.25"/>
    <row r="401" ht="0" hidden="1" customHeight="1" x14ac:dyDescent="0.25"/>
    <row r="402" ht="0" hidden="1" customHeight="1" x14ac:dyDescent="0.25"/>
    <row r="403" ht="0" hidden="1" customHeight="1" x14ac:dyDescent="0.25"/>
    <row r="404" ht="0" hidden="1" customHeight="1" x14ac:dyDescent="0.25"/>
    <row r="405" ht="0" hidden="1" customHeight="1" x14ac:dyDescent="0.25"/>
    <row r="406" ht="0" hidden="1" customHeight="1" x14ac:dyDescent="0.25"/>
    <row r="407" ht="0" hidden="1" customHeight="1" x14ac:dyDescent="0.25"/>
    <row r="408" ht="0" hidden="1" customHeight="1" x14ac:dyDescent="0.25"/>
    <row r="409" ht="0" hidden="1" customHeight="1" x14ac:dyDescent="0.25"/>
    <row r="410" ht="0" hidden="1" customHeight="1" x14ac:dyDescent="0.25"/>
    <row r="411" ht="0" hidden="1" customHeight="1" x14ac:dyDescent="0.25"/>
    <row r="412" ht="0" hidden="1" customHeight="1" x14ac:dyDescent="0.25"/>
    <row r="413" ht="0" hidden="1" customHeight="1" x14ac:dyDescent="0.25"/>
    <row r="414" ht="0" hidden="1" customHeight="1" x14ac:dyDescent="0.25"/>
    <row r="415" ht="0" hidden="1" customHeight="1" x14ac:dyDescent="0.25"/>
    <row r="416" ht="0" hidden="1" customHeight="1" x14ac:dyDescent="0.25"/>
    <row r="417" ht="0" hidden="1" customHeight="1" x14ac:dyDescent="0.25"/>
    <row r="418" ht="0" hidden="1" customHeight="1" x14ac:dyDescent="0.25"/>
    <row r="419" ht="0" hidden="1" customHeight="1" x14ac:dyDescent="0.25"/>
    <row r="420" ht="0" hidden="1" customHeight="1" x14ac:dyDescent="0.25"/>
    <row r="421" ht="0" hidden="1" customHeight="1" x14ac:dyDescent="0.25"/>
    <row r="422" ht="0" hidden="1" customHeight="1" x14ac:dyDescent="0.25"/>
    <row r="423" ht="0" hidden="1" customHeight="1" x14ac:dyDescent="0.25"/>
    <row r="424" ht="0" hidden="1" customHeight="1" x14ac:dyDescent="0.25"/>
    <row r="425" ht="0" hidden="1" customHeight="1" x14ac:dyDescent="0.25"/>
    <row r="426" ht="0" hidden="1" customHeight="1" x14ac:dyDescent="0.25"/>
    <row r="427" ht="0" hidden="1" customHeight="1" x14ac:dyDescent="0.25"/>
    <row r="428" ht="0" hidden="1" customHeight="1" x14ac:dyDescent="0.25"/>
    <row r="429" ht="0" hidden="1" customHeight="1" x14ac:dyDescent="0.25"/>
    <row r="430" ht="0" hidden="1" customHeight="1" x14ac:dyDescent="0.25"/>
    <row r="431" ht="0" hidden="1" customHeight="1" x14ac:dyDescent="0.25"/>
    <row r="432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</sheetData>
  <sheetProtection algorithmName="SHA-512" hashValue="1JFeCXkpFl/nURM4NGYE8yxudGuZKaa8ln+3c6sdZftmEiybx17dKyeoehANxyKELfOC25fiCFoL58V6dLLnOA==" saltValue="4AvUgIs7VGzHTCAp1ljY3A==" spinCount="100000" sheet="1" formatCells="0" formatColumns="0"/>
  <mergeCells count="30">
    <mergeCell ref="A180:A183"/>
    <mergeCell ref="A150:A153"/>
    <mergeCell ref="A156:A159"/>
    <mergeCell ref="A162:A165"/>
    <mergeCell ref="A168:A171"/>
    <mergeCell ref="A174:A177"/>
    <mergeCell ref="A144:A147"/>
    <mergeCell ref="A78:A81"/>
    <mergeCell ref="A84:A87"/>
    <mergeCell ref="A90:A93"/>
    <mergeCell ref="A96:A99"/>
    <mergeCell ref="A102:A105"/>
    <mergeCell ref="A108:A111"/>
    <mergeCell ref="A114:A117"/>
    <mergeCell ref="A120:A123"/>
    <mergeCell ref="A126:A129"/>
    <mergeCell ref="A132:A135"/>
    <mergeCell ref="A138:A141"/>
    <mergeCell ref="A72:A75"/>
    <mergeCell ref="A6:A9"/>
    <mergeCell ref="A12:A15"/>
    <mergeCell ref="A18:A21"/>
    <mergeCell ref="A24:A27"/>
    <mergeCell ref="A30:A33"/>
    <mergeCell ref="A36:A39"/>
    <mergeCell ref="A42:A45"/>
    <mergeCell ref="A48:A51"/>
    <mergeCell ref="A54:A57"/>
    <mergeCell ref="A60:A63"/>
    <mergeCell ref="A66:A69"/>
  </mergeCells>
  <conditionalFormatting sqref="A6:A9 A12:A15 A18:A21 A24:A27 A30:A33 A36:A39 A42:A45 A48:A51 A54:A57 A60:A63 A66:A69 A72:A75 A78:A81 A84:A87 A90:A93 A96:A99 A102:A105 A108:A111 A114:A117 A120:A123 A126:A129 A132:A135 A138:A141 A144:A147 A150:A153 A156:A159 A162:A165 A168:A171 A174:A177 A180:A183">
    <cfRule type="cellIs" dxfId="17" priority="1" stopIfTrue="1" operator="lessThan">
      <formula>2</formula>
    </cfRule>
    <cfRule type="cellIs" dxfId="16" priority="2" stopIfTrue="1" operator="equal">
      <formula>2</formula>
    </cfRule>
    <cfRule type="cellIs" dxfId="15" priority="3" stopIfTrue="1" operator="greaterThan">
      <formula>2</formula>
    </cfRule>
  </conditionalFormatting>
  <dataValidations count="2">
    <dataValidation allowBlank="1" showDropDown="1" showInputMessage="1" showErrorMessage="1" sqref="E2"/>
    <dataValidation type="list" allowBlank="1" showDropDown="1" showInputMessage="1" showErrorMessage="1" errorTitle="¡¡¡¡ATENCIÓN !!!!!" error="Para el correcto funcionamiento, debes poner una &quot;X&quot; en la opción que consideres correcta._x000a_" sqref="B1:B1048576">
      <formula1>"X,x"</formula1>
    </dataValidation>
  </dataValidations>
  <hyperlinks>
    <hyperlink ref="A1" location="PORTADA!A1" display="◄"/>
  </hyperlinks>
  <pageMargins left="0.75" right="0.75" top="1" bottom="1" header="0" footer="0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19"/>
  <sheetViews>
    <sheetView zoomScaleNormal="100" workbookViewId="0">
      <pane ySplit="2" topLeftCell="A3" activePane="bottomLeft" state="frozen"/>
      <selection activeCell="C14" sqref="C14"/>
      <selection pane="bottomLeft" activeCell="C14" sqref="C14"/>
    </sheetView>
  </sheetViews>
  <sheetFormatPr baseColWidth="10" defaultColWidth="0" defaultRowHeight="0" customHeight="1" zeroHeight="1" x14ac:dyDescent="0.25"/>
  <cols>
    <col min="1" max="1" width="3.6640625" style="105" customWidth="1"/>
    <col min="2" max="2" width="3.6640625" style="106" customWidth="1"/>
    <col min="3" max="3" width="121" style="124" customWidth="1"/>
    <col min="4" max="4" width="1.88671875" style="95" customWidth="1"/>
    <col min="5" max="5" width="3.33203125" style="96" customWidth="1"/>
    <col min="6" max="6" width="1.88671875" style="96" customWidth="1"/>
    <col min="7" max="7" width="7.109375" style="9" hidden="1" customWidth="1"/>
    <col min="8" max="8" width="5.88671875" style="9" hidden="1" customWidth="1"/>
    <col min="9" max="9" width="5.88671875" style="10" hidden="1" customWidth="1"/>
    <col min="10" max="23" width="19.88671875" style="4" hidden="1" customWidth="1"/>
    <col min="24" max="28" width="2.88671875" style="4" hidden="1" customWidth="1"/>
    <col min="29" max="34" width="14.6640625" style="1" hidden="1" customWidth="1"/>
    <col min="35" max="16384" width="16.44140625" style="1" hidden="1"/>
  </cols>
  <sheetData>
    <row r="1" spans="1:23" ht="28.2" thickBot="1" x14ac:dyDescent="0.45">
      <c r="A1" s="82" t="s">
        <v>4</v>
      </c>
      <c r="B1" s="83"/>
      <c r="C1" s="119" t="str">
        <f ca="1">IF(PORTADA!$E$35="A",G1,PORTADA!$E$36)</f>
        <v>TEST 10</v>
      </c>
      <c r="D1" s="85"/>
      <c r="E1" s="86" t="e">
        <f>ROUND(P2/J2*10,2)</f>
        <v>#DIV/0!</v>
      </c>
      <c r="F1" s="86"/>
      <c r="G1" s="13" t="str">
        <f>LOOKUP(I5,DATOS!A:A,DATOS!D:D)</f>
        <v>TEST 10</v>
      </c>
      <c r="I1" s="14">
        <v>10</v>
      </c>
      <c r="J1" s="8" t="s">
        <v>8</v>
      </c>
      <c r="K1" s="2" t="s">
        <v>9</v>
      </c>
      <c r="L1" s="2" t="s">
        <v>10</v>
      </c>
      <c r="M1" s="2" t="s">
        <v>39</v>
      </c>
      <c r="N1" s="2" t="s">
        <v>11</v>
      </c>
      <c r="O1" s="2" t="s">
        <v>18</v>
      </c>
      <c r="P1" s="2" t="s">
        <v>12</v>
      </c>
      <c r="Q1" s="2" t="s">
        <v>13</v>
      </c>
      <c r="R1" s="2" t="s">
        <v>26</v>
      </c>
      <c r="S1" s="2" t="s">
        <v>27</v>
      </c>
      <c r="T1" s="2" t="s">
        <v>15</v>
      </c>
      <c r="U1" s="2" t="s">
        <v>14</v>
      </c>
      <c r="V1" s="2" t="s">
        <v>17</v>
      </c>
      <c r="W1" s="2" t="s">
        <v>16</v>
      </c>
    </row>
    <row r="2" spans="1:23" ht="15.6" thickBot="1" x14ac:dyDescent="0.3">
      <c r="A2" s="87"/>
      <c r="B2" s="88"/>
      <c r="C2" s="120" t="str">
        <f ca="1">IF(PORTADA!$E$35="A",W2,"")</f>
        <v>Test, compuesto por 0 preguntas</v>
      </c>
      <c r="D2" s="85"/>
      <c r="E2" s="90"/>
      <c r="F2" s="91"/>
      <c r="J2" s="8">
        <f>COUNTA(H:H)-COUNT(H:H)</f>
        <v>0</v>
      </c>
      <c r="K2" s="2">
        <f>SUM(K3:K1048576)</f>
        <v>0</v>
      </c>
      <c r="L2" s="2">
        <f>SUM(L3:L1048576)</f>
        <v>0</v>
      </c>
      <c r="M2" s="2">
        <f>SUM(M3:M52)</f>
        <v>0</v>
      </c>
      <c r="N2" s="2">
        <f>K2+L2</f>
        <v>0</v>
      </c>
      <c r="O2" s="2" t="e">
        <f>+N2/J2</f>
        <v>#DIV/0!</v>
      </c>
      <c r="P2" s="2">
        <f>+K2+M2</f>
        <v>0</v>
      </c>
      <c r="Q2" s="2" t="e">
        <f>ROUND(P2/(K2+L2)*10,2)</f>
        <v>#DIV/0!</v>
      </c>
      <c r="R2" s="2" t="e">
        <f>ROUND(P2/J2*10,2)</f>
        <v>#DIV/0!</v>
      </c>
      <c r="S2" s="2" t="e">
        <f>CONCATENATE("puntual: ", Q2,"   Nota final: ", R2)</f>
        <v>#DIV/0!</v>
      </c>
      <c r="T2" s="2" t="e">
        <f>CONCATENATE("Evolución: ", J2," preguntas, ",K2," aciertos, ",L2," errores, ",P2," puntos.   Nota ",S2)</f>
        <v>#DIV/0!</v>
      </c>
      <c r="U2" s="2" t="str">
        <f>CONCATENATE("Test, compuesto por ",J2," preguntas")</f>
        <v>Test, compuesto por 0 preguntas</v>
      </c>
      <c r="V2" s="2" t="str">
        <f>IF(E2="X",U2,IF(N2&gt;0,T2,U2))</f>
        <v>Test, compuesto por 0 preguntas</v>
      </c>
      <c r="W2" s="2" t="str">
        <f ca="1">IF(PORTADA!E35="A",V2,U2)</f>
        <v>Test, compuesto por 0 preguntas</v>
      </c>
    </row>
    <row r="3" spans="1:23" ht="15" x14ac:dyDescent="0.25">
      <c r="A3" s="92"/>
      <c r="B3" s="93"/>
      <c r="C3" s="121"/>
      <c r="J3" s="4">
        <f>LOOKUP(I1+1,DATOS!B:B,DATOS!A:A)-I5</f>
        <v>20</v>
      </c>
      <c r="K3" s="4" t="s">
        <v>8</v>
      </c>
    </row>
    <row r="4" spans="1:23" ht="15" x14ac:dyDescent="0.25">
      <c r="A4" s="92"/>
      <c r="B4" s="93"/>
      <c r="C4" s="121"/>
    </row>
    <row r="5" spans="1:23" ht="15" x14ac:dyDescent="0.25">
      <c r="A5" s="92"/>
      <c r="B5" s="97"/>
      <c r="C5" s="122" t="str">
        <f ca="1">IF(PORTADA!$E$35="A",CONCATENATE(J5,".- ",G5),"")</f>
        <v>1.- 0</v>
      </c>
      <c r="D5" s="99"/>
      <c r="E5" s="92"/>
      <c r="F5" s="92"/>
      <c r="G5" s="15">
        <f>LOOKUP(I5,DATOS!A:A,DATOS!G:G)</f>
        <v>0</v>
      </c>
      <c r="H5" s="15">
        <f>LOOKUP(I5,DATOS!A:A,DATOS!N:N)</f>
        <v>0</v>
      </c>
      <c r="I5" s="10">
        <f>LOOKUP(I1,DATOS!B:B,DATOS!A:A)</f>
        <v>181</v>
      </c>
      <c r="J5" s="7">
        <v>1</v>
      </c>
      <c r="K5" s="5" t="s">
        <v>32</v>
      </c>
      <c r="L5" s="5" t="s">
        <v>33</v>
      </c>
      <c r="M5" s="5" t="s">
        <v>38</v>
      </c>
      <c r="N5" s="5" t="s">
        <v>34</v>
      </c>
      <c r="O5" s="5" t="s">
        <v>35</v>
      </c>
      <c r="P5" s="5" t="s">
        <v>36</v>
      </c>
      <c r="Q5" s="5" t="str">
        <f>CONCATENATE("X",H5)</f>
        <v>X0</v>
      </c>
      <c r="R5" s="5" t="s">
        <v>37</v>
      </c>
    </row>
    <row r="6" spans="1:23" ht="15" x14ac:dyDescent="0.25">
      <c r="A6" s="131">
        <f ca="1">IF($E$2="X",0,IF(J7&gt;2,H5,J7))</f>
        <v>0</v>
      </c>
      <c r="B6" s="100"/>
      <c r="C6" s="123" t="str">
        <f ca="1">IF(PORTADA!$E$35="A",CONCATENATE(I6," ",G6),"")</f>
        <v>a)  0</v>
      </c>
      <c r="D6" s="102"/>
      <c r="G6" s="13">
        <f>LOOKUP(I5,DATOS!A:A,DATOS!J:J)</f>
        <v>0</v>
      </c>
      <c r="I6" s="10" t="s">
        <v>44</v>
      </c>
      <c r="J6" s="5" t="s">
        <v>5</v>
      </c>
      <c r="K6" s="5">
        <f>IF(L6&gt;0,0,O6)</f>
        <v>0</v>
      </c>
      <c r="L6" s="5">
        <f>IF(O7&gt;0,1,0)</f>
        <v>0</v>
      </c>
      <c r="M6" s="5">
        <f>IF(L6=1,-1/COUNTA(P6:P9),0)</f>
        <v>0</v>
      </c>
      <c r="N6" s="5">
        <f>COUNTA(B6:B9)</f>
        <v>0</v>
      </c>
      <c r="O6" s="5">
        <f>COUNTIF(Q6:Q9,Q5)</f>
        <v>0</v>
      </c>
      <c r="P6" s="6" t="s">
        <v>0</v>
      </c>
      <c r="Q6" s="5" t="str">
        <f>CONCATENATE(B6,P6)</f>
        <v>A</v>
      </c>
      <c r="R6" s="5">
        <f>IF(O6&gt;0,O6+N6,N6*3)</f>
        <v>0</v>
      </c>
    </row>
    <row r="7" spans="1:23" ht="15" x14ac:dyDescent="0.25">
      <c r="A7" s="131"/>
      <c r="B7" s="100"/>
      <c r="C7" s="123" t="str">
        <f ca="1">IF(PORTADA!$E$35="A",CONCATENATE(I7," ",G7),"")</f>
        <v>b)  0</v>
      </c>
      <c r="D7" s="102"/>
      <c r="G7" s="13">
        <f>LOOKUP(I5,DATOS!A:A,DATOS!K:K)</f>
        <v>0</v>
      </c>
      <c r="I7" s="10" t="s">
        <v>45</v>
      </c>
      <c r="J7" s="5">
        <f ca="1">IF(PORTADA!$E$35="A",R6,0)</f>
        <v>0</v>
      </c>
      <c r="K7" s="5"/>
      <c r="L7" s="5"/>
      <c r="M7" s="5"/>
      <c r="N7" s="5"/>
      <c r="O7" s="5">
        <f>N6-O6</f>
        <v>0</v>
      </c>
      <c r="P7" s="6" t="s">
        <v>1</v>
      </c>
      <c r="Q7" s="5" t="str">
        <f>CONCATENATE(B7,P7)</f>
        <v>B</v>
      </c>
      <c r="R7" s="5"/>
    </row>
    <row r="8" spans="1:23" ht="15" x14ac:dyDescent="0.25">
      <c r="A8" s="131"/>
      <c r="B8" s="100"/>
      <c r="C8" s="123" t="str">
        <f ca="1">IF(PORTADA!$E$35="A",CONCATENATE(I8," ",G8),"")</f>
        <v>c)  0</v>
      </c>
      <c r="D8" s="102"/>
      <c r="G8" s="13">
        <f>LOOKUP(I5,DATOS!A:A,DATOS!L:L)</f>
        <v>0</v>
      </c>
      <c r="I8" s="10" t="s">
        <v>46</v>
      </c>
      <c r="J8" s="5"/>
      <c r="K8" s="5"/>
      <c r="L8" s="5"/>
      <c r="M8" s="5"/>
      <c r="N8" s="5"/>
      <c r="O8" s="5"/>
      <c r="P8" s="6" t="s">
        <v>2</v>
      </c>
      <c r="Q8" s="5" t="str">
        <f>CONCATENATE(B8,P8)</f>
        <v>C</v>
      </c>
      <c r="R8" s="5"/>
    </row>
    <row r="9" spans="1:23" ht="15" x14ac:dyDescent="0.25">
      <c r="A9" s="131"/>
      <c r="B9" s="100"/>
      <c r="C9" s="123" t="str">
        <f ca="1">IF(PORTADA!$E$35="A",CONCATENATE(I9," ",G9),"")</f>
        <v>d) 0</v>
      </c>
      <c r="D9" s="102"/>
      <c r="G9" s="13">
        <f>LOOKUP(I5,DATOS!A:A,DATOS!M:M)</f>
        <v>0</v>
      </c>
      <c r="I9" s="10" t="s">
        <v>47</v>
      </c>
      <c r="J9" s="17">
        <f>LOOKUP(I5,DATOS!A:A,DATOS!F:F)</f>
        <v>1</v>
      </c>
      <c r="K9" s="18" t="str">
        <f>LOOKUP(I5,DATOS!A:A,DATOS!D:D)</f>
        <v>TEST 10</v>
      </c>
      <c r="L9" s="16" t="str">
        <f>IF(J9=J5,"","FIN")</f>
        <v/>
      </c>
      <c r="M9" s="5"/>
      <c r="N9" s="5"/>
      <c r="O9" s="5"/>
      <c r="P9" s="6" t="s">
        <v>3</v>
      </c>
      <c r="Q9" s="5" t="str">
        <f>CONCATENATE(B9,P9)</f>
        <v>D</v>
      </c>
      <c r="R9" s="5"/>
    </row>
    <row r="10" spans="1:23" ht="15" x14ac:dyDescent="0.25">
      <c r="A10" s="92"/>
      <c r="B10" s="103"/>
      <c r="C10" s="126"/>
      <c r="D10" s="104"/>
    </row>
    <row r="11" spans="1:23" ht="15" x14ac:dyDescent="0.25">
      <c r="A11" s="92"/>
      <c r="B11" s="97"/>
      <c r="C11" s="122" t="str">
        <f ca="1">IF(PORTADA!$E$35="A",CONCATENATE(J11,".- ",G11),"")</f>
        <v>2.- 0</v>
      </c>
      <c r="D11" s="99"/>
      <c r="E11" s="92"/>
      <c r="F11" s="92"/>
      <c r="G11" s="15">
        <f>IF(L15="FIN","",LOOKUP(I11,DATOS!A:A,DATOS!G:G))</f>
        <v>0</v>
      </c>
      <c r="H11" s="15">
        <f>IF(L15="FIN",0,LOOKUP(I11,DATOS!A:A,DATOS!N:N))</f>
        <v>0</v>
      </c>
      <c r="I11" s="10">
        <f>+I5+1</f>
        <v>182</v>
      </c>
      <c r="J11" s="7">
        <f>+J5+1</f>
        <v>2</v>
      </c>
      <c r="K11" s="5" t="s">
        <v>32</v>
      </c>
      <c r="L11" s="5" t="s">
        <v>33</v>
      </c>
      <c r="M11" s="5" t="s">
        <v>38</v>
      </c>
      <c r="N11" s="5" t="s">
        <v>34</v>
      </c>
      <c r="O11" s="5" t="s">
        <v>35</v>
      </c>
      <c r="P11" s="5" t="s">
        <v>36</v>
      </c>
      <c r="Q11" s="5" t="str">
        <f>CONCATENATE("X",H11)</f>
        <v>X0</v>
      </c>
      <c r="R11" s="5" t="s">
        <v>37</v>
      </c>
    </row>
    <row r="12" spans="1:23" ht="15" x14ac:dyDescent="0.25">
      <c r="A12" s="131">
        <f ca="1">IF($E$2="X",0,IF(J13&gt;2,H11,J13))</f>
        <v>0</v>
      </c>
      <c r="B12" s="100"/>
      <c r="C12" s="123" t="str">
        <f ca="1">IF(PORTADA!$E$35="A",CONCATENATE(I12," ",G12),"")</f>
        <v>a)  0</v>
      </c>
      <c r="D12" s="102"/>
      <c r="G12" s="13">
        <f>IF(L15="FIN","",LOOKUP(I11,DATOS!A:A,DATOS!J:J))</f>
        <v>0</v>
      </c>
      <c r="I12" s="10" t="s">
        <v>44</v>
      </c>
      <c r="J12" s="5" t="s">
        <v>5</v>
      </c>
      <c r="K12" s="5">
        <f>IF(L12&gt;0,0,O12)</f>
        <v>0</v>
      </c>
      <c r="L12" s="5">
        <f>IF(O13&gt;0,1,0)</f>
        <v>0</v>
      </c>
      <c r="M12" s="5">
        <f>IF(L12=1,-1/COUNTA(P12:P15),0)</f>
        <v>0</v>
      </c>
      <c r="N12" s="5">
        <f>COUNTA(B12:B15)</f>
        <v>0</v>
      </c>
      <c r="O12" s="5">
        <f>COUNTIF(Q12:Q15,Q11)</f>
        <v>0</v>
      </c>
      <c r="P12" s="6" t="s">
        <v>0</v>
      </c>
      <c r="Q12" s="5" t="str">
        <f>CONCATENATE(B12,P12)</f>
        <v>A</v>
      </c>
      <c r="R12" s="5">
        <f>IF(O12&gt;0,O12+N12,N12*3)</f>
        <v>0</v>
      </c>
    </row>
    <row r="13" spans="1:23" ht="15" x14ac:dyDescent="0.25">
      <c r="A13" s="131"/>
      <c r="B13" s="100"/>
      <c r="C13" s="123" t="str">
        <f ca="1">IF(PORTADA!$E$35="A",CONCATENATE(I13," ",G13),"")</f>
        <v>b)  0</v>
      </c>
      <c r="D13" s="102"/>
      <c r="G13" s="13">
        <f>IF(L15="FIN","",LOOKUP(I11,DATOS!A:A,DATOS!K:K))</f>
        <v>0</v>
      </c>
      <c r="I13" s="10" t="s">
        <v>45</v>
      </c>
      <c r="J13" s="5">
        <f ca="1">IF(PORTADA!$E$35="A",R12,0)</f>
        <v>0</v>
      </c>
      <c r="K13" s="5"/>
      <c r="L13" s="5"/>
      <c r="M13" s="5"/>
      <c r="N13" s="5"/>
      <c r="O13" s="5">
        <f>N12-O12</f>
        <v>0</v>
      </c>
      <c r="P13" s="6" t="s">
        <v>1</v>
      </c>
      <c r="Q13" s="5" t="str">
        <f>CONCATENATE(B13,P13)</f>
        <v>B</v>
      </c>
      <c r="R13" s="5"/>
    </row>
    <row r="14" spans="1:23" ht="15" x14ac:dyDescent="0.25">
      <c r="A14" s="131"/>
      <c r="B14" s="100"/>
      <c r="C14" s="123" t="str">
        <f ca="1">IF(PORTADA!$E$35="A",CONCATENATE(I14," ",G14),"")</f>
        <v>c)  0</v>
      </c>
      <c r="D14" s="102"/>
      <c r="G14" s="13">
        <f>IF(L15="FIN","",LOOKUP(I11,DATOS!A:A,DATOS!L:L))</f>
        <v>0</v>
      </c>
      <c r="I14" s="10" t="s">
        <v>46</v>
      </c>
      <c r="J14" s="5"/>
      <c r="K14" s="5"/>
      <c r="L14" s="5"/>
      <c r="M14" s="5"/>
      <c r="N14" s="5"/>
      <c r="O14" s="5"/>
      <c r="P14" s="6" t="s">
        <v>2</v>
      </c>
      <c r="Q14" s="5" t="str">
        <f>CONCATENATE(B14,P14)</f>
        <v>C</v>
      </c>
      <c r="R14" s="5"/>
    </row>
    <row r="15" spans="1:23" ht="15" x14ac:dyDescent="0.25">
      <c r="A15" s="131"/>
      <c r="B15" s="100"/>
      <c r="C15" s="123" t="str">
        <f ca="1">IF(PORTADA!$E$35="A",CONCATENATE(I15," ",G15),"")</f>
        <v>d) 0</v>
      </c>
      <c r="D15" s="102"/>
      <c r="G15" s="13">
        <f>IF(L15="FIN","",LOOKUP(I11,DATOS!A:A,DATOS!M:M))</f>
        <v>0</v>
      </c>
      <c r="I15" s="10" t="s">
        <v>47</v>
      </c>
      <c r="J15" s="17">
        <f>LOOKUP(I11,DATOS!A:A,DATOS!F:F)</f>
        <v>2</v>
      </c>
      <c r="K15" s="18" t="str">
        <f>LOOKUP(I11,DATOS!A:A,DATOS!D:D)</f>
        <v>TEST 10</v>
      </c>
      <c r="L15" s="16" t="str">
        <f>IF(J15=J11,"","FIN")</f>
        <v/>
      </c>
      <c r="M15" s="5"/>
      <c r="N15" s="5"/>
      <c r="O15" s="5"/>
      <c r="P15" s="6" t="s">
        <v>3</v>
      </c>
      <c r="Q15" s="5" t="str">
        <f>CONCATENATE(B15,P15)</f>
        <v>D</v>
      </c>
      <c r="R15" s="5"/>
    </row>
    <row r="16" spans="1:23" ht="15" x14ac:dyDescent="0.25">
      <c r="A16" s="92"/>
      <c r="B16" s="103"/>
      <c r="C16" s="126"/>
      <c r="D16" s="104"/>
    </row>
    <row r="17" spans="1:18" ht="15" x14ac:dyDescent="0.25">
      <c r="A17" s="92"/>
      <c r="B17" s="97"/>
      <c r="C17" s="122" t="str">
        <f ca="1">IF(PORTADA!$E$35="A",CONCATENATE(J17,".- ",G17),"")</f>
        <v>3.- 0</v>
      </c>
      <c r="D17" s="99"/>
      <c r="E17" s="92"/>
      <c r="F17" s="92"/>
      <c r="G17" s="15">
        <f>IF(L21="FIN","",LOOKUP(I17,DATOS!A:A,DATOS!G:G))</f>
        <v>0</v>
      </c>
      <c r="H17" s="15">
        <f>IF(L21="FIN",0,LOOKUP(I17,DATOS!A:A,DATOS!N:N))</f>
        <v>0</v>
      </c>
      <c r="I17" s="10">
        <f>+I11+1</f>
        <v>183</v>
      </c>
      <c r="J17" s="7">
        <f>+J11+1</f>
        <v>3</v>
      </c>
      <c r="K17" s="5" t="s">
        <v>32</v>
      </c>
      <c r="L17" s="5" t="s">
        <v>33</v>
      </c>
      <c r="M17" s="5" t="s">
        <v>38</v>
      </c>
      <c r="N17" s="5" t="s">
        <v>34</v>
      </c>
      <c r="O17" s="5" t="s">
        <v>35</v>
      </c>
      <c r="P17" s="5" t="s">
        <v>36</v>
      </c>
      <c r="Q17" s="5" t="str">
        <f>CONCATENATE("X",H17)</f>
        <v>X0</v>
      </c>
      <c r="R17" s="5" t="s">
        <v>37</v>
      </c>
    </row>
    <row r="18" spans="1:18" ht="15" x14ac:dyDescent="0.25">
      <c r="A18" s="131">
        <f ca="1">IF($E$2="X",0,IF(J19&gt;2,H17,J19))</f>
        <v>0</v>
      </c>
      <c r="B18" s="100"/>
      <c r="C18" s="123" t="str">
        <f ca="1">IF(PORTADA!$E$35="A",CONCATENATE(I18," ",G18),"")</f>
        <v>a)  0</v>
      </c>
      <c r="D18" s="102"/>
      <c r="G18" s="13">
        <f>IF(L21="FIN","",LOOKUP(I17,DATOS!A:A,DATOS!J:J))</f>
        <v>0</v>
      </c>
      <c r="I18" s="10" t="s">
        <v>44</v>
      </c>
      <c r="J18" s="5" t="s">
        <v>5</v>
      </c>
      <c r="K18" s="5">
        <f>IF(L18&gt;0,0,O18)</f>
        <v>0</v>
      </c>
      <c r="L18" s="5">
        <f>IF(O19&gt;0,1,0)</f>
        <v>0</v>
      </c>
      <c r="M18" s="5">
        <f>IF(L18=1,-1/COUNTA(P18:P21),0)</f>
        <v>0</v>
      </c>
      <c r="N18" s="5">
        <f>COUNTA(B18:B21)</f>
        <v>0</v>
      </c>
      <c r="O18" s="5">
        <f>COUNTIF(Q18:Q21,Q17)</f>
        <v>0</v>
      </c>
      <c r="P18" s="6" t="s">
        <v>0</v>
      </c>
      <c r="Q18" s="5" t="str">
        <f>CONCATENATE(B18,P18)</f>
        <v>A</v>
      </c>
      <c r="R18" s="5">
        <f>IF(O18&gt;0,O18+N18,N18*3)</f>
        <v>0</v>
      </c>
    </row>
    <row r="19" spans="1:18" ht="15" x14ac:dyDescent="0.25">
      <c r="A19" s="131"/>
      <c r="B19" s="100"/>
      <c r="C19" s="123" t="str">
        <f ca="1">IF(PORTADA!$E$35="A",CONCATENATE(I19," ",G19),"")</f>
        <v>b)  0</v>
      </c>
      <c r="D19" s="102"/>
      <c r="G19" s="13">
        <f>IF(L21="FIN","",LOOKUP(I17,DATOS!A:A,DATOS!K:K))</f>
        <v>0</v>
      </c>
      <c r="I19" s="10" t="s">
        <v>45</v>
      </c>
      <c r="J19" s="5">
        <f ca="1">IF(PORTADA!$E$35="A",R18,0)</f>
        <v>0</v>
      </c>
      <c r="K19" s="5"/>
      <c r="L19" s="5"/>
      <c r="M19" s="5"/>
      <c r="N19" s="5"/>
      <c r="O19" s="5">
        <f>N18-O18</f>
        <v>0</v>
      </c>
      <c r="P19" s="6" t="s">
        <v>1</v>
      </c>
      <c r="Q19" s="5" t="str">
        <f>CONCATENATE(B19,P19)</f>
        <v>B</v>
      </c>
      <c r="R19" s="5"/>
    </row>
    <row r="20" spans="1:18" ht="15" x14ac:dyDescent="0.25">
      <c r="A20" s="131"/>
      <c r="B20" s="100"/>
      <c r="C20" s="123" t="str">
        <f ca="1">IF(PORTADA!$E$35="A",CONCATENATE(I20," ",G20),"")</f>
        <v>c)  0</v>
      </c>
      <c r="D20" s="102"/>
      <c r="G20" s="13">
        <f>IF(L21="FIN","",LOOKUP(I17,DATOS!A:A,DATOS!L:L))</f>
        <v>0</v>
      </c>
      <c r="I20" s="10" t="s">
        <v>46</v>
      </c>
      <c r="J20" s="5"/>
      <c r="K20" s="5"/>
      <c r="L20" s="5"/>
      <c r="M20" s="5"/>
      <c r="N20" s="5"/>
      <c r="O20" s="5"/>
      <c r="P20" s="6" t="s">
        <v>2</v>
      </c>
      <c r="Q20" s="5" t="str">
        <f>CONCATENATE(B20,P20)</f>
        <v>C</v>
      </c>
      <c r="R20" s="5"/>
    </row>
    <row r="21" spans="1:18" ht="15" x14ac:dyDescent="0.25">
      <c r="A21" s="131"/>
      <c r="B21" s="100"/>
      <c r="C21" s="123" t="str">
        <f ca="1">IF(PORTADA!$E$35="A",CONCATENATE(I21," ",G21),"")</f>
        <v>d) 0</v>
      </c>
      <c r="D21" s="102"/>
      <c r="G21" s="13">
        <f>IF(L21="FIN","",LOOKUP(I17,DATOS!A:A,DATOS!M:M))</f>
        <v>0</v>
      </c>
      <c r="I21" s="10" t="s">
        <v>47</v>
      </c>
      <c r="J21" s="17">
        <f>LOOKUP(I17,DATOS!A:A,DATOS!F:F)</f>
        <v>3</v>
      </c>
      <c r="K21" s="18" t="str">
        <f>LOOKUP(I17,DATOS!A:A,DATOS!D:D)</f>
        <v>TEST 10</v>
      </c>
      <c r="L21" s="16" t="str">
        <f>IF(J21=J17,"","FIN")</f>
        <v/>
      </c>
      <c r="M21" s="5"/>
      <c r="N21" s="5"/>
      <c r="O21" s="5"/>
      <c r="P21" s="6" t="s">
        <v>3</v>
      </c>
      <c r="Q21" s="5" t="str">
        <f>CONCATENATE(B21,P21)</f>
        <v>D</v>
      </c>
      <c r="R21" s="5"/>
    </row>
    <row r="22" spans="1:18" ht="15" x14ac:dyDescent="0.25">
      <c r="A22" s="92"/>
      <c r="B22" s="103"/>
      <c r="C22" s="126"/>
      <c r="D22" s="104"/>
    </row>
    <row r="23" spans="1:18" ht="15" x14ac:dyDescent="0.25">
      <c r="A23" s="92"/>
      <c r="B23" s="97"/>
      <c r="C23" s="122" t="str">
        <f ca="1">IF(PORTADA!$E$35="A",CONCATENATE(J23,".- ",G23),"")</f>
        <v>4.- 0</v>
      </c>
      <c r="D23" s="99"/>
      <c r="E23" s="92"/>
      <c r="F23" s="92"/>
      <c r="G23" s="15">
        <f>IF(L27="FIN","",LOOKUP(I23,DATOS!A:A,DATOS!G:G))</f>
        <v>0</v>
      </c>
      <c r="H23" s="15">
        <f>IF(L27="FIN",0,LOOKUP(I23,DATOS!A:A,DATOS!N:N))</f>
        <v>0</v>
      </c>
      <c r="I23" s="10">
        <f>+I17+1</f>
        <v>184</v>
      </c>
      <c r="J23" s="7">
        <f>+J17+1</f>
        <v>4</v>
      </c>
      <c r="K23" s="5" t="s">
        <v>32</v>
      </c>
      <c r="L23" s="5" t="s">
        <v>33</v>
      </c>
      <c r="M23" s="5" t="s">
        <v>38</v>
      </c>
      <c r="N23" s="5" t="s">
        <v>34</v>
      </c>
      <c r="O23" s="5" t="s">
        <v>35</v>
      </c>
      <c r="P23" s="5" t="s">
        <v>36</v>
      </c>
      <c r="Q23" s="5" t="str">
        <f>CONCATENATE("X",H23)</f>
        <v>X0</v>
      </c>
      <c r="R23" s="5" t="s">
        <v>37</v>
      </c>
    </row>
    <row r="24" spans="1:18" ht="15" x14ac:dyDescent="0.25">
      <c r="A24" s="131">
        <f ca="1">IF($E$2="X",0,IF(J25&gt;2,H23,J25))</f>
        <v>0</v>
      </c>
      <c r="B24" s="100"/>
      <c r="C24" s="123" t="str">
        <f ca="1">IF(PORTADA!$E$35="A",CONCATENATE(I24," ",G24),"")</f>
        <v>a)  0</v>
      </c>
      <c r="D24" s="102"/>
      <c r="G24" s="13">
        <f>IF(L27="FIN","",LOOKUP(I23,DATOS!A:A,DATOS!J:J))</f>
        <v>0</v>
      </c>
      <c r="I24" s="10" t="s">
        <v>44</v>
      </c>
      <c r="J24" s="5" t="s">
        <v>5</v>
      </c>
      <c r="K24" s="5">
        <f>IF(L24&gt;0,0,O24)</f>
        <v>0</v>
      </c>
      <c r="L24" s="5">
        <f>IF(O25&gt;0,1,0)</f>
        <v>0</v>
      </c>
      <c r="M24" s="5">
        <f>IF(L24=1,-1/COUNTA(P24:P27),0)</f>
        <v>0</v>
      </c>
      <c r="N24" s="5">
        <f>COUNTA(B24:B27)</f>
        <v>0</v>
      </c>
      <c r="O24" s="5">
        <f>COUNTIF(Q24:Q27,Q23)</f>
        <v>0</v>
      </c>
      <c r="P24" s="6" t="s">
        <v>0</v>
      </c>
      <c r="Q24" s="5" t="str">
        <f>CONCATENATE(B24,P24)</f>
        <v>A</v>
      </c>
      <c r="R24" s="5">
        <f>IF(O24&gt;0,O24+N24,N24*3)</f>
        <v>0</v>
      </c>
    </row>
    <row r="25" spans="1:18" ht="15" x14ac:dyDescent="0.25">
      <c r="A25" s="131"/>
      <c r="B25" s="100"/>
      <c r="C25" s="123" t="str">
        <f ca="1">IF(PORTADA!$E$35="A",CONCATENATE(I25," ",G25),"")</f>
        <v>b)  0</v>
      </c>
      <c r="D25" s="102"/>
      <c r="G25" s="13">
        <f>IF(L27="FIN","",LOOKUP(I23,DATOS!A:A,DATOS!K:K))</f>
        <v>0</v>
      </c>
      <c r="I25" s="10" t="s">
        <v>45</v>
      </c>
      <c r="J25" s="5">
        <f ca="1">IF(PORTADA!$E$35="A",R24,0)</f>
        <v>0</v>
      </c>
      <c r="K25" s="5"/>
      <c r="L25" s="5"/>
      <c r="M25" s="5"/>
      <c r="N25" s="5"/>
      <c r="O25" s="5">
        <f>N24-O24</f>
        <v>0</v>
      </c>
      <c r="P25" s="6" t="s">
        <v>1</v>
      </c>
      <c r="Q25" s="5" t="str">
        <f>CONCATENATE(B25,P25)</f>
        <v>B</v>
      </c>
      <c r="R25" s="5"/>
    </row>
    <row r="26" spans="1:18" ht="15" x14ac:dyDescent="0.25">
      <c r="A26" s="131"/>
      <c r="B26" s="100"/>
      <c r="C26" s="123" t="str">
        <f ca="1">IF(PORTADA!$E$35="A",CONCATENATE(I26," ",G26),"")</f>
        <v>c)  0</v>
      </c>
      <c r="D26" s="102"/>
      <c r="G26" s="13">
        <f>IF(L27="FIN","",LOOKUP(I23,DATOS!A:A,DATOS!L:L))</f>
        <v>0</v>
      </c>
      <c r="I26" s="10" t="s">
        <v>46</v>
      </c>
      <c r="J26" s="5"/>
      <c r="K26" s="5"/>
      <c r="L26" s="5"/>
      <c r="M26" s="5"/>
      <c r="N26" s="5"/>
      <c r="O26" s="5"/>
      <c r="P26" s="6" t="s">
        <v>2</v>
      </c>
      <c r="Q26" s="5" t="str">
        <f>CONCATENATE(B26,P26)</f>
        <v>C</v>
      </c>
      <c r="R26" s="5"/>
    </row>
    <row r="27" spans="1:18" ht="15" x14ac:dyDescent="0.25">
      <c r="A27" s="131"/>
      <c r="B27" s="100"/>
      <c r="C27" s="123" t="str">
        <f ca="1">IF(PORTADA!$E$35="A",CONCATENATE(I27," ",G27),"")</f>
        <v>d) 0</v>
      </c>
      <c r="D27" s="102"/>
      <c r="G27" s="13">
        <f>IF(L27="FIN","",LOOKUP(I23,DATOS!A:A,DATOS!M:M))</f>
        <v>0</v>
      </c>
      <c r="I27" s="10" t="s">
        <v>47</v>
      </c>
      <c r="J27" s="17">
        <f>LOOKUP(I23,DATOS!A:A,DATOS!F:F)</f>
        <v>4</v>
      </c>
      <c r="K27" s="18" t="str">
        <f>LOOKUP(I23,DATOS!A:A,DATOS!D:D)</f>
        <v>TEST 10</v>
      </c>
      <c r="L27" s="16" t="str">
        <f>IF(J27=J23,"","FIN")</f>
        <v/>
      </c>
      <c r="M27" s="5"/>
      <c r="N27" s="5"/>
      <c r="O27" s="5"/>
      <c r="P27" s="6" t="s">
        <v>3</v>
      </c>
      <c r="Q27" s="5" t="str">
        <f>CONCATENATE(B27,P27)</f>
        <v>D</v>
      </c>
      <c r="R27" s="5"/>
    </row>
    <row r="28" spans="1:18" ht="15" x14ac:dyDescent="0.25">
      <c r="A28" s="92"/>
      <c r="B28" s="103"/>
      <c r="C28" s="126"/>
      <c r="D28" s="104"/>
    </row>
    <row r="29" spans="1:18" ht="15" x14ac:dyDescent="0.25">
      <c r="A29" s="92"/>
      <c r="B29" s="97"/>
      <c r="C29" s="122" t="str">
        <f ca="1">IF(PORTADA!$E$35="A",CONCATENATE(J29,".- ",G29),"")</f>
        <v>5.- 0</v>
      </c>
      <c r="D29" s="99"/>
      <c r="E29" s="92"/>
      <c r="F29" s="92"/>
      <c r="G29" s="15">
        <f>IF(L33="FIN","",LOOKUP(I29,DATOS!A:A,DATOS!G:G))</f>
        <v>0</v>
      </c>
      <c r="H29" s="15">
        <f>IF(L33="FIN",0,LOOKUP(I29,DATOS!A:A,DATOS!N:N))</f>
        <v>0</v>
      </c>
      <c r="I29" s="10">
        <f>+I23+1</f>
        <v>185</v>
      </c>
      <c r="J29" s="7">
        <f>+J23+1</f>
        <v>5</v>
      </c>
      <c r="K29" s="5" t="s">
        <v>32</v>
      </c>
      <c r="L29" s="5" t="s">
        <v>33</v>
      </c>
      <c r="M29" s="5" t="s">
        <v>38</v>
      </c>
      <c r="N29" s="5" t="s">
        <v>34</v>
      </c>
      <c r="O29" s="5" t="s">
        <v>35</v>
      </c>
      <c r="P29" s="5" t="s">
        <v>36</v>
      </c>
      <c r="Q29" s="5" t="str">
        <f>CONCATENATE("X",H29)</f>
        <v>X0</v>
      </c>
      <c r="R29" s="5" t="s">
        <v>37</v>
      </c>
    </row>
    <row r="30" spans="1:18" ht="15" x14ac:dyDescent="0.25">
      <c r="A30" s="131">
        <f ca="1">IF($E$2="X",0,IF(J31&gt;2,H29,J31))</f>
        <v>0</v>
      </c>
      <c r="B30" s="100"/>
      <c r="C30" s="123" t="str">
        <f ca="1">IF(PORTADA!$E$35="A",CONCATENATE(I30," ",G30),"")</f>
        <v>a)  0</v>
      </c>
      <c r="D30" s="102"/>
      <c r="G30" s="13">
        <f>IF(L33="FIN","",LOOKUP(I29,DATOS!A:A,DATOS!J:J))</f>
        <v>0</v>
      </c>
      <c r="I30" s="10" t="s">
        <v>44</v>
      </c>
      <c r="J30" s="5" t="s">
        <v>5</v>
      </c>
      <c r="K30" s="5">
        <f>IF(L30&gt;0,0,O30)</f>
        <v>0</v>
      </c>
      <c r="L30" s="5">
        <f>IF(O31&gt;0,1,0)</f>
        <v>0</v>
      </c>
      <c r="M30" s="5">
        <f>IF(L30=1,-1/COUNTA(P30:P33),0)</f>
        <v>0</v>
      </c>
      <c r="N30" s="5">
        <f>COUNTA(B30:B33)</f>
        <v>0</v>
      </c>
      <c r="O30" s="5">
        <f>COUNTIF(Q30:Q33,Q29)</f>
        <v>0</v>
      </c>
      <c r="P30" s="6" t="s">
        <v>0</v>
      </c>
      <c r="Q30" s="5" t="str">
        <f>CONCATENATE(B30,P30)</f>
        <v>A</v>
      </c>
      <c r="R30" s="5">
        <f>IF(O30&gt;0,O30+N30,N30*3)</f>
        <v>0</v>
      </c>
    </row>
    <row r="31" spans="1:18" ht="15" x14ac:dyDescent="0.25">
      <c r="A31" s="131"/>
      <c r="B31" s="100"/>
      <c r="C31" s="123" t="str">
        <f ca="1">IF(PORTADA!$E$35="A",CONCATENATE(I31," ",G31),"")</f>
        <v>b)  0</v>
      </c>
      <c r="D31" s="102"/>
      <c r="G31" s="13">
        <f>IF(L33="FIN","",LOOKUP(I29,DATOS!A:A,DATOS!K:K))</f>
        <v>0</v>
      </c>
      <c r="I31" s="10" t="s">
        <v>45</v>
      </c>
      <c r="J31" s="5">
        <f ca="1">IF(PORTADA!$E$35="A",R30,0)</f>
        <v>0</v>
      </c>
      <c r="K31" s="5"/>
      <c r="L31" s="5"/>
      <c r="M31" s="5"/>
      <c r="N31" s="5"/>
      <c r="O31" s="5">
        <f>N30-O30</f>
        <v>0</v>
      </c>
      <c r="P31" s="6" t="s">
        <v>1</v>
      </c>
      <c r="Q31" s="5" t="str">
        <f>CONCATENATE(B31,P31)</f>
        <v>B</v>
      </c>
      <c r="R31" s="5"/>
    </row>
    <row r="32" spans="1:18" ht="15" x14ac:dyDescent="0.25">
      <c r="A32" s="131"/>
      <c r="B32" s="100"/>
      <c r="C32" s="123" t="str">
        <f ca="1">IF(PORTADA!$E$35="A",CONCATENATE(I32," ",G32),"")</f>
        <v>c)  0</v>
      </c>
      <c r="D32" s="102"/>
      <c r="G32" s="13">
        <f>IF(L33="FIN","",LOOKUP(I29,DATOS!A:A,DATOS!L:L))</f>
        <v>0</v>
      </c>
      <c r="I32" s="10" t="s">
        <v>46</v>
      </c>
      <c r="J32" s="5"/>
      <c r="K32" s="5"/>
      <c r="L32" s="5"/>
      <c r="M32" s="5"/>
      <c r="N32" s="5"/>
      <c r="O32" s="5"/>
      <c r="P32" s="6" t="s">
        <v>2</v>
      </c>
      <c r="Q32" s="5" t="str">
        <f>CONCATENATE(B32,P32)</f>
        <v>C</v>
      </c>
      <c r="R32" s="5"/>
    </row>
    <row r="33" spans="1:18" ht="15" x14ac:dyDescent="0.25">
      <c r="A33" s="131"/>
      <c r="B33" s="100"/>
      <c r="C33" s="123" t="str">
        <f ca="1">IF(PORTADA!$E$35="A",CONCATENATE(I33," ",G33),"")</f>
        <v>d) 0</v>
      </c>
      <c r="D33" s="102"/>
      <c r="G33" s="13">
        <f>IF(L33="FIN","",LOOKUP(I29,DATOS!A:A,DATOS!M:M))</f>
        <v>0</v>
      </c>
      <c r="I33" s="10" t="s">
        <v>47</v>
      </c>
      <c r="J33" s="17">
        <f>LOOKUP(I29,DATOS!A:A,DATOS!F:F)</f>
        <v>5</v>
      </c>
      <c r="K33" s="18" t="str">
        <f>LOOKUP(I29,DATOS!A:A,DATOS!D:D)</f>
        <v>TEST 10</v>
      </c>
      <c r="L33" s="16" t="str">
        <f>IF(J33=J29,"","FIN")</f>
        <v/>
      </c>
      <c r="M33" s="5"/>
      <c r="N33" s="5"/>
      <c r="O33" s="5"/>
      <c r="P33" s="6" t="s">
        <v>3</v>
      </c>
      <c r="Q33" s="5" t="str">
        <f>CONCATENATE(B33,P33)</f>
        <v>D</v>
      </c>
      <c r="R33" s="5"/>
    </row>
    <row r="34" spans="1:18" ht="15" x14ac:dyDescent="0.25">
      <c r="A34" s="92"/>
      <c r="B34" s="103"/>
      <c r="C34" s="126"/>
      <c r="D34" s="104"/>
    </row>
    <row r="35" spans="1:18" ht="15" x14ac:dyDescent="0.25">
      <c r="A35" s="92"/>
      <c r="B35" s="97"/>
      <c r="C35" s="122" t="str">
        <f ca="1">IF(PORTADA!$E$35="A",CONCATENATE(J35,".- ",G35),"")</f>
        <v>6.- 0</v>
      </c>
      <c r="D35" s="99"/>
      <c r="E35" s="92"/>
      <c r="F35" s="92"/>
      <c r="G35" s="15">
        <f>IF(L39="FIN","",LOOKUP(I35,DATOS!A:A,DATOS!G:G))</f>
        <v>0</v>
      </c>
      <c r="H35" s="15">
        <f>IF(L39="FIN",0,LOOKUP(I35,DATOS!A:A,DATOS!N:N))</f>
        <v>0</v>
      </c>
      <c r="I35" s="10">
        <f>+I29+1</f>
        <v>186</v>
      </c>
      <c r="J35" s="7">
        <f>+J29+1</f>
        <v>6</v>
      </c>
      <c r="K35" s="5" t="s">
        <v>32</v>
      </c>
      <c r="L35" s="5" t="s">
        <v>33</v>
      </c>
      <c r="M35" s="5" t="s">
        <v>38</v>
      </c>
      <c r="N35" s="5" t="s">
        <v>34</v>
      </c>
      <c r="O35" s="5" t="s">
        <v>35</v>
      </c>
      <c r="P35" s="5" t="s">
        <v>36</v>
      </c>
      <c r="Q35" s="5" t="str">
        <f>CONCATENATE("X",H35)</f>
        <v>X0</v>
      </c>
      <c r="R35" s="5" t="s">
        <v>37</v>
      </c>
    </row>
    <row r="36" spans="1:18" ht="15" x14ac:dyDescent="0.25">
      <c r="A36" s="131">
        <f ca="1">IF($E$2="X",0,IF(J37&gt;2,H35,J37))</f>
        <v>0</v>
      </c>
      <c r="B36" s="100"/>
      <c r="C36" s="123" t="str">
        <f ca="1">IF(PORTADA!$E$35="A",CONCATENATE(I36," ",G36),"")</f>
        <v>a)  0</v>
      </c>
      <c r="D36" s="102"/>
      <c r="G36" s="13">
        <f>IF(L39="FIN","",LOOKUP(I35,DATOS!A:A,DATOS!J:J))</f>
        <v>0</v>
      </c>
      <c r="I36" s="10" t="s">
        <v>44</v>
      </c>
      <c r="J36" s="5" t="s">
        <v>5</v>
      </c>
      <c r="K36" s="5">
        <f>IF(L36&gt;0,0,O36)</f>
        <v>0</v>
      </c>
      <c r="L36" s="5">
        <f>IF(O37&gt;0,1,0)</f>
        <v>0</v>
      </c>
      <c r="M36" s="5">
        <f>IF(L36=1,-1/COUNTA(P36:P39),0)</f>
        <v>0</v>
      </c>
      <c r="N36" s="5">
        <f>COUNTA(B36:B39)</f>
        <v>0</v>
      </c>
      <c r="O36" s="5">
        <f>COUNTIF(Q36:Q39,Q35)</f>
        <v>0</v>
      </c>
      <c r="P36" s="6" t="s">
        <v>0</v>
      </c>
      <c r="Q36" s="5" t="str">
        <f>CONCATENATE(B36,P36)</f>
        <v>A</v>
      </c>
      <c r="R36" s="5">
        <f>IF(O36&gt;0,O36+N36,N36*3)</f>
        <v>0</v>
      </c>
    </row>
    <row r="37" spans="1:18" ht="15" x14ac:dyDescent="0.25">
      <c r="A37" s="131"/>
      <c r="B37" s="100"/>
      <c r="C37" s="123" t="str">
        <f ca="1">IF(PORTADA!$E$35="A",CONCATENATE(I37," ",G37),"")</f>
        <v>b)  0</v>
      </c>
      <c r="D37" s="102"/>
      <c r="G37" s="13">
        <f>IF(L39="FIN","",LOOKUP(I35,DATOS!A:A,DATOS!K:K))</f>
        <v>0</v>
      </c>
      <c r="I37" s="10" t="s">
        <v>45</v>
      </c>
      <c r="J37" s="5">
        <f ca="1">IF(PORTADA!$E$35="A",R36,0)</f>
        <v>0</v>
      </c>
      <c r="K37" s="5"/>
      <c r="L37" s="5"/>
      <c r="M37" s="5"/>
      <c r="N37" s="5"/>
      <c r="O37" s="5">
        <f>N36-O36</f>
        <v>0</v>
      </c>
      <c r="P37" s="6" t="s">
        <v>1</v>
      </c>
      <c r="Q37" s="5" t="str">
        <f>CONCATENATE(B37,P37)</f>
        <v>B</v>
      </c>
      <c r="R37" s="5"/>
    </row>
    <row r="38" spans="1:18" ht="15" x14ac:dyDescent="0.25">
      <c r="A38" s="131"/>
      <c r="B38" s="100"/>
      <c r="C38" s="123" t="str">
        <f ca="1">IF(PORTADA!$E$35="A",CONCATENATE(I38," ",G38),"")</f>
        <v>c)  0</v>
      </c>
      <c r="D38" s="102"/>
      <c r="G38" s="13">
        <f>IF(L39="FIN","",LOOKUP(I35,DATOS!A:A,DATOS!L:L))</f>
        <v>0</v>
      </c>
      <c r="I38" s="10" t="s">
        <v>46</v>
      </c>
      <c r="J38" s="5"/>
      <c r="K38" s="5"/>
      <c r="L38" s="5"/>
      <c r="M38" s="5"/>
      <c r="N38" s="5"/>
      <c r="O38" s="5"/>
      <c r="P38" s="6" t="s">
        <v>2</v>
      </c>
      <c r="Q38" s="5" t="str">
        <f>CONCATENATE(B38,P38)</f>
        <v>C</v>
      </c>
      <c r="R38" s="5"/>
    </row>
    <row r="39" spans="1:18" ht="15" x14ac:dyDescent="0.25">
      <c r="A39" s="131"/>
      <c r="B39" s="100"/>
      <c r="C39" s="123" t="str">
        <f ca="1">IF(PORTADA!$E$35="A",CONCATENATE(I39," ",G39),"")</f>
        <v>d) 0</v>
      </c>
      <c r="D39" s="102"/>
      <c r="G39" s="13">
        <f>IF(L39="FIN","",LOOKUP(I35,DATOS!A:A,DATOS!M:M))</f>
        <v>0</v>
      </c>
      <c r="I39" s="10" t="s">
        <v>47</v>
      </c>
      <c r="J39" s="17">
        <f>LOOKUP(I35,DATOS!A:A,DATOS!F:F)</f>
        <v>6</v>
      </c>
      <c r="K39" s="18" t="str">
        <f>LOOKUP(I35,DATOS!A:A,DATOS!D:D)</f>
        <v>TEST 10</v>
      </c>
      <c r="L39" s="16" t="str">
        <f>IF(J39=J35,"","FIN")</f>
        <v/>
      </c>
      <c r="M39" s="5"/>
      <c r="N39" s="5"/>
      <c r="O39" s="5"/>
      <c r="P39" s="6" t="s">
        <v>3</v>
      </c>
      <c r="Q39" s="5" t="str">
        <f>CONCATENATE(B39,P39)</f>
        <v>D</v>
      </c>
      <c r="R39" s="5"/>
    </row>
    <row r="40" spans="1:18" ht="15" x14ac:dyDescent="0.25">
      <c r="A40" s="92"/>
      <c r="B40" s="103"/>
      <c r="C40" s="126"/>
      <c r="D40" s="104"/>
    </row>
    <row r="41" spans="1:18" ht="15" x14ac:dyDescent="0.25">
      <c r="A41" s="92"/>
      <c r="B41" s="97"/>
      <c r="C41" s="122" t="str">
        <f ca="1">IF(PORTADA!$E$35="A",CONCATENATE(J41,".- ",G41),"")</f>
        <v>7.- 0</v>
      </c>
      <c r="D41" s="99"/>
      <c r="E41" s="92"/>
      <c r="F41" s="92"/>
      <c r="G41" s="15">
        <f>IF(L45="FIN","",LOOKUP(I41,DATOS!A:A,DATOS!G:G))</f>
        <v>0</v>
      </c>
      <c r="H41" s="15">
        <f>IF(L45="FIN",0,LOOKUP(I41,DATOS!A:A,DATOS!N:N))</f>
        <v>0</v>
      </c>
      <c r="I41" s="10">
        <f>+I35+1</f>
        <v>187</v>
      </c>
      <c r="J41" s="7">
        <f>+J35+1</f>
        <v>7</v>
      </c>
      <c r="K41" s="5" t="s">
        <v>32</v>
      </c>
      <c r="L41" s="5" t="s">
        <v>33</v>
      </c>
      <c r="M41" s="5" t="s">
        <v>38</v>
      </c>
      <c r="N41" s="5" t="s">
        <v>34</v>
      </c>
      <c r="O41" s="5" t="s">
        <v>35</v>
      </c>
      <c r="P41" s="5" t="s">
        <v>36</v>
      </c>
      <c r="Q41" s="5" t="str">
        <f>CONCATENATE("X",H41)</f>
        <v>X0</v>
      </c>
      <c r="R41" s="5" t="s">
        <v>37</v>
      </c>
    </row>
    <row r="42" spans="1:18" ht="15" x14ac:dyDescent="0.25">
      <c r="A42" s="131">
        <f ca="1">IF($E$2="X",0,IF(J43&gt;2,H41,J43))</f>
        <v>0</v>
      </c>
      <c r="B42" s="100"/>
      <c r="C42" s="123" t="str">
        <f ca="1">IF(PORTADA!$E$35="A",CONCATENATE(I42," ",G42),"")</f>
        <v>a)  0</v>
      </c>
      <c r="D42" s="102"/>
      <c r="G42" s="13">
        <f>IF(L45="FIN","",LOOKUP(I41,DATOS!A:A,DATOS!J:J))</f>
        <v>0</v>
      </c>
      <c r="I42" s="10" t="s">
        <v>44</v>
      </c>
      <c r="J42" s="5" t="s">
        <v>5</v>
      </c>
      <c r="K42" s="5">
        <f>IF(L42&gt;0,0,O42)</f>
        <v>0</v>
      </c>
      <c r="L42" s="5">
        <f>IF(O43&gt;0,1,0)</f>
        <v>0</v>
      </c>
      <c r="M42" s="5">
        <f>IF(L42=1,-1/COUNTA(P42:P45),0)</f>
        <v>0</v>
      </c>
      <c r="N42" s="5">
        <f>COUNTA(B42:B45)</f>
        <v>0</v>
      </c>
      <c r="O42" s="5">
        <f>COUNTIF(Q42:Q45,Q41)</f>
        <v>0</v>
      </c>
      <c r="P42" s="6" t="s">
        <v>0</v>
      </c>
      <c r="Q42" s="5" t="str">
        <f>CONCATENATE(B42,P42)</f>
        <v>A</v>
      </c>
      <c r="R42" s="5">
        <f>IF(O42&gt;0,O42+N42,N42*3)</f>
        <v>0</v>
      </c>
    </row>
    <row r="43" spans="1:18" ht="15" x14ac:dyDescent="0.25">
      <c r="A43" s="131"/>
      <c r="B43" s="100"/>
      <c r="C43" s="123" t="str">
        <f ca="1">IF(PORTADA!$E$35="A",CONCATENATE(I43," ",G43),"")</f>
        <v>b)  0</v>
      </c>
      <c r="D43" s="102"/>
      <c r="G43" s="13">
        <f>IF(L45="FIN","",LOOKUP(I41,DATOS!A:A,DATOS!K:K))</f>
        <v>0</v>
      </c>
      <c r="I43" s="10" t="s">
        <v>45</v>
      </c>
      <c r="J43" s="5">
        <f ca="1">IF(PORTADA!$E$35="A",R42,0)</f>
        <v>0</v>
      </c>
      <c r="K43" s="5"/>
      <c r="L43" s="5"/>
      <c r="M43" s="5"/>
      <c r="N43" s="5"/>
      <c r="O43" s="5">
        <f>N42-O42</f>
        <v>0</v>
      </c>
      <c r="P43" s="6" t="s">
        <v>1</v>
      </c>
      <c r="Q43" s="5" t="str">
        <f>CONCATENATE(B43,P43)</f>
        <v>B</v>
      </c>
      <c r="R43" s="5"/>
    </row>
    <row r="44" spans="1:18" ht="15" x14ac:dyDescent="0.25">
      <c r="A44" s="131"/>
      <c r="B44" s="100"/>
      <c r="C44" s="123" t="str">
        <f ca="1">IF(PORTADA!$E$35="A",CONCATENATE(I44," ",G44),"")</f>
        <v>c)  0</v>
      </c>
      <c r="D44" s="102"/>
      <c r="G44" s="13">
        <f>IF(L45="FIN","",LOOKUP(I41,DATOS!A:A,DATOS!L:L))</f>
        <v>0</v>
      </c>
      <c r="I44" s="10" t="s">
        <v>46</v>
      </c>
      <c r="J44" s="5"/>
      <c r="K44" s="5"/>
      <c r="L44" s="5"/>
      <c r="M44" s="5"/>
      <c r="N44" s="5"/>
      <c r="O44" s="5"/>
      <c r="P44" s="6" t="s">
        <v>2</v>
      </c>
      <c r="Q44" s="5" t="str">
        <f>CONCATENATE(B44,P44)</f>
        <v>C</v>
      </c>
      <c r="R44" s="5"/>
    </row>
    <row r="45" spans="1:18" ht="15" x14ac:dyDescent="0.25">
      <c r="A45" s="131"/>
      <c r="B45" s="100"/>
      <c r="C45" s="123" t="str">
        <f ca="1">IF(PORTADA!$E$35="A",CONCATENATE(I45," ",G45),"")</f>
        <v>d) 0</v>
      </c>
      <c r="D45" s="102"/>
      <c r="G45" s="13">
        <f>IF(L45="FIN","",LOOKUP(I41,DATOS!A:A,DATOS!M:M))</f>
        <v>0</v>
      </c>
      <c r="I45" s="10" t="s">
        <v>47</v>
      </c>
      <c r="J45" s="17">
        <f>LOOKUP(I41,DATOS!A:A,DATOS!F:F)</f>
        <v>7</v>
      </c>
      <c r="K45" s="18" t="str">
        <f>LOOKUP(I41,DATOS!A:A,DATOS!D:D)</f>
        <v>TEST 10</v>
      </c>
      <c r="L45" s="16" t="str">
        <f>IF(J45=J41,"","FIN")</f>
        <v/>
      </c>
      <c r="M45" s="5"/>
      <c r="N45" s="5"/>
      <c r="O45" s="5"/>
      <c r="P45" s="6" t="s">
        <v>3</v>
      </c>
      <c r="Q45" s="5" t="str">
        <f>CONCATENATE(B45,P45)</f>
        <v>D</v>
      </c>
      <c r="R45" s="5"/>
    </row>
    <row r="46" spans="1:18" ht="15" x14ac:dyDescent="0.25">
      <c r="A46" s="92"/>
      <c r="B46" s="103"/>
      <c r="C46" s="126"/>
      <c r="D46" s="104"/>
    </row>
    <row r="47" spans="1:18" ht="15" x14ac:dyDescent="0.25">
      <c r="A47" s="92"/>
      <c r="B47" s="97"/>
      <c r="C47" s="122" t="str">
        <f ca="1">IF(PORTADA!$E$35="A",CONCATENATE(J47,".- ",G47),"")</f>
        <v>8.- 0</v>
      </c>
      <c r="D47" s="99"/>
      <c r="E47" s="92"/>
      <c r="F47" s="92"/>
      <c r="G47" s="15">
        <f>IF(L51="FIN","",LOOKUP(I47,DATOS!A:A,DATOS!G:G))</f>
        <v>0</v>
      </c>
      <c r="H47" s="15">
        <f>IF(L51="FIN",0,LOOKUP(I47,DATOS!A:A,DATOS!N:N))</f>
        <v>0</v>
      </c>
      <c r="I47" s="10">
        <f>+I41+1</f>
        <v>188</v>
      </c>
      <c r="J47" s="7">
        <f>+J41+1</f>
        <v>8</v>
      </c>
      <c r="K47" s="5" t="s">
        <v>32</v>
      </c>
      <c r="L47" s="5" t="s">
        <v>33</v>
      </c>
      <c r="M47" s="5" t="s">
        <v>38</v>
      </c>
      <c r="N47" s="5" t="s">
        <v>34</v>
      </c>
      <c r="O47" s="5" t="s">
        <v>35</v>
      </c>
      <c r="P47" s="5" t="s">
        <v>36</v>
      </c>
      <c r="Q47" s="5" t="str">
        <f>CONCATENATE("X",H47)</f>
        <v>X0</v>
      </c>
      <c r="R47" s="5" t="s">
        <v>37</v>
      </c>
    </row>
    <row r="48" spans="1:18" ht="15" x14ac:dyDescent="0.25">
      <c r="A48" s="131">
        <f ca="1">IF($E$2="X",0,IF(J49&gt;2,H47,J49))</f>
        <v>0</v>
      </c>
      <c r="B48" s="100"/>
      <c r="C48" s="123" t="str">
        <f ca="1">IF(PORTADA!$E$35="A",CONCATENATE(I48," ",G48),"")</f>
        <v>a)  0</v>
      </c>
      <c r="D48" s="102"/>
      <c r="G48" s="13">
        <f>IF(L51="FIN","",LOOKUP(I47,DATOS!A:A,DATOS!J:J))</f>
        <v>0</v>
      </c>
      <c r="I48" s="10" t="s">
        <v>44</v>
      </c>
      <c r="J48" s="5" t="s">
        <v>5</v>
      </c>
      <c r="K48" s="5">
        <f>IF(L48&gt;0,0,O48)</f>
        <v>0</v>
      </c>
      <c r="L48" s="5">
        <f>IF(O49&gt;0,1,0)</f>
        <v>0</v>
      </c>
      <c r="M48" s="5">
        <f>IF(L48=1,-1/COUNTA(P48:P51),0)</f>
        <v>0</v>
      </c>
      <c r="N48" s="5">
        <f>COUNTA(B48:B51)</f>
        <v>0</v>
      </c>
      <c r="O48" s="5">
        <f>COUNTIF(Q48:Q51,Q47)</f>
        <v>0</v>
      </c>
      <c r="P48" s="6" t="s">
        <v>0</v>
      </c>
      <c r="Q48" s="5" t="str">
        <f>CONCATENATE(B48,P48)</f>
        <v>A</v>
      </c>
      <c r="R48" s="5">
        <f>IF(O48&gt;0,O48+N48,N48*3)</f>
        <v>0</v>
      </c>
    </row>
    <row r="49" spans="1:18" ht="15" x14ac:dyDescent="0.25">
      <c r="A49" s="131"/>
      <c r="B49" s="100"/>
      <c r="C49" s="123" t="str">
        <f ca="1">IF(PORTADA!$E$35="A",CONCATENATE(I49," ",G49),"")</f>
        <v>b)  0</v>
      </c>
      <c r="D49" s="102"/>
      <c r="G49" s="13">
        <f>IF(L51="FIN","",LOOKUP(I47,DATOS!A:A,DATOS!K:K))</f>
        <v>0</v>
      </c>
      <c r="I49" s="10" t="s">
        <v>45</v>
      </c>
      <c r="J49" s="5">
        <f ca="1">IF(PORTADA!$E$35="A",R48,0)</f>
        <v>0</v>
      </c>
      <c r="K49" s="5"/>
      <c r="L49" s="5"/>
      <c r="M49" s="5"/>
      <c r="N49" s="5"/>
      <c r="O49" s="5">
        <f>N48-O48</f>
        <v>0</v>
      </c>
      <c r="P49" s="6" t="s">
        <v>1</v>
      </c>
      <c r="Q49" s="5" t="str">
        <f>CONCATENATE(B49,P49)</f>
        <v>B</v>
      </c>
      <c r="R49" s="5"/>
    </row>
    <row r="50" spans="1:18" ht="15" x14ac:dyDescent="0.25">
      <c r="A50" s="131"/>
      <c r="B50" s="100"/>
      <c r="C50" s="123" t="str">
        <f ca="1">IF(PORTADA!$E$35="A",CONCATENATE(I50," ",G50),"")</f>
        <v>c)  0</v>
      </c>
      <c r="D50" s="102"/>
      <c r="G50" s="13">
        <f>IF(L51="FIN","",LOOKUP(I47,DATOS!A:A,DATOS!L:L))</f>
        <v>0</v>
      </c>
      <c r="I50" s="10" t="s">
        <v>46</v>
      </c>
      <c r="J50" s="5"/>
      <c r="K50" s="5"/>
      <c r="L50" s="5"/>
      <c r="M50" s="5"/>
      <c r="N50" s="5"/>
      <c r="O50" s="5"/>
      <c r="P50" s="6" t="s">
        <v>2</v>
      </c>
      <c r="Q50" s="5" t="str">
        <f>CONCATENATE(B50,P50)</f>
        <v>C</v>
      </c>
      <c r="R50" s="5"/>
    </row>
    <row r="51" spans="1:18" ht="15" x14ac:dyDescent="0.25">
      <c r="A51" s="131"/>
      <c r="B51" s="100"/>
      <c r="C51" s="123" t="str">
        <f ca="1">IF(PORTADA!$E$35="A",CONCATENATE(I51," ",G51),"")</f>
        <v>d) 0</v>
      </c>
      <c r="D51" s="102"/>
      <c r="G51" s="13">
        <f>IF(L51="FIN","",LOOKUP(I47,DATOS!A:A,DATOS!M:M))</f>
        <v>0</v>
      </c>
      <c r="I51" s="10" t="s">
        <v>47</v>
      </c>
      <c r="J51" s="17">
        <f>LOOKUP(I47,DATOS!A:A,DATOS!F:F)</f>
        <v>8</v>
      </c>
      <c r="K51" s="18" t="str">
        <f>LOOKUP(I47,DATOS!A:A,DATOS!D:D)</f>
        <v>TEST 10</v>
      </c>
      <c r="L51" s="16" t="str">
        <f>IF(J51=J47,"","FIN")</f>
        <v/>
      </c>
      <c r="M51" s="5"/>
      <c r="N51" s="5"/>
      <c r="O51" s="5"/>
      <c r="P51" s="6" t="s">
        <v>3</v>
      </c>
      <c r="Q51" s="5" t="str">
        <f>CONCATENATE(B51,P51)</f>
        <v>D</v>
      </c>
      <c r="R51" s="5"/>
    </row>
    <row r="52" spans="1:18" ht="15" x14ac:dyDescent="0.25">
      <c r="A52" s="92"/>
      <c r="B52" s="103"/>
      <c r="C52" s="126"/>
      <c r="D52" s="104"/>
    </row>
    <row r="53" spans="1:18" ht="15" x14ac:dyDescent="0.25">
      <c r="A53" s="92"/>
      <c r="B53" s="97"/>
      <c r="C53" s="122" t="str">
        <f ca="1">IF(PORTADA!$E$35="A",CONCATENATE(J53,".- ",G53),"")</f>
        <v>9.- 0</v>
      </c>
      <c r="D53" s="99"/>
      <c r="E53" s="92"/>
      <c r="F53" s="92"/>
      <c r="G53" s="15">
        <f>IF(L57="FIN","",LOOKUP(I53,DATOS!A:A,DATOS!G:G))</f>
        <v>0</v>
      </c>
      <c r="H53" s="15">
        <f>IF(L57="FIN",0,LOOKUP(I53,DATOS!A:A,DATOS!N:N))</f>
        <v>0</v>
      </c>
      <c r="I53" s="10">
        <f>+I47+1</f>
        <v>189</v>
      </c>
      <c r="J53" s="7">
        <f>+J47+1</f>
        <v>9</v>
      </c>
      <c r="K53" s="5" t="s">
        <v>32</v>
      </c>
      <c r="L53" s="5" t="s">
        <v>33</v>
      </c>
      <c r="M53" s="5" t="s">
        <v>38</v>
      </c>
      <c r="N53" s="5" t="s">
        <v>34</v>
      </c>
      <c r="O53" s="5" t="s">
        <v>35</v>
      </c>
      <c r="P53" s="5" t="s">
        <v>36</v>
      </c>
      <c r="Q53" s="5" t="str">
        <f>CONCATENATE("X",H53)</f>
        <v>X0</v>
      </c>
      <c r="R53" s="5" t="s">
        <v>37</v>
      </c>
    </row>
    <row r="54" spans="1:18" ht="15" x14ac:dyDescent="0.25">
      <c r="A54" s="131">
        <f ca="1">IF($E$2="X",0,IF(J55&gt;2,H53,J55))</f>
        <v>0</v>
      </c>
      <c r="B54" s="100"/>
      <c r="C54" s="123" t="str">
        <f ca="1">IF(PORTADA!$E$35="A",CONCATENATE(I54," ",G54),"")</f>
        <v>a)  0</v>
      </c>
      <c r="D54" s="102"/>
      <c r="G54" s="13">
        <f>IF(L57="FIN","",LOOKUP(I53,DATOS!A:A,DATOS!J:J))</f>
        <v>0</v>
      </c>
      <c r="I54" s="10" t="s">
        <v>44</v>
      </c>
      <c r="J54" s="5" t="s">
        <v>5</v>
      </c>
      <c r="K54" s="5">
        <f>IF(L54&gt;0,0,O54)</f>
        <v>0</v>
      </c>
      <c r="L54" s="5">
        <f>IF(O55&gt;0,1,0)</f>
        <v>0</v>
      </c>
      <c r="M54" s="5">
        <f>IF(L54=1,-1/COUNTA(P54:P57),0)</f>
        <v>0</v>
      </c>
      <c r="N54" s="5">
        <f>COUNTA(B54:B57)</f>
        <v>0</v>
      </c>
      <c r="O54" s="5">
        <f>COUNTIF(Q54:Q57,Q53)</f>
        <v>0</v>
      </c>
      <c r="P54" s="6" t="s">
        <v>0</v>
      </c>
      <c r="Q54" s="5" t="str">
        <f>CONCATENATE(B54,P54)</f>
        <v>A</v>
      </c>
      <c r="R54" s="5">
        <f>IF(O54&gt;0,O54+N54,N54*3)</f>
        <v>0</v>
      </c>
    </row>
    <row r="55" spans="1:18" ht="15" x14ac:dyDescent="0.25">
      <c r="A55" s="131"/>
      <c r="B55" s="100"/>
      <c r="C55" s="123" t="str">
        <f ca="1">IF(PORTADA!$E$35="A",CONCATENATE(I55," ",G55),"")</f>
        <v>b)  0</v>
      </c>
      <c r="D55" s="102"/>
      <c r="G55" s="13">
        <f>IF(L57="FIN","",LOOKUP(I53,DATOS!A:A,DATOS!K:K))</f>
        <v>0</v>
      </c>
      <c r="I55" s="10" t="s">
        <v>45</v>
      </c>
      <c r="J55" s="5">
        <f ca="1">IF(PORTADA!$E$35="A",R54,0)</f>
        <v>0</v>
      </c>
      <c r="K55" s="5"/>
      <c r="L55" s="5"/>
      <c r="M55" s="5"/>
      <c r="N55" s="5"/>
      <c r="O55" s="5">
        <f>N54-O54</f>
        <v>0</v>
      </c>
      <c r="P55" s="6" t="s">
        <v>1</v>
      </c>
      <c r="Q55" s="5" t="str">
        <f>CONCATENATE(B55,P55)</f>
        <v>B</v>
      </c>
      <c r="R55" s="5"/>
    </row>
    <row r="56" spans="1:18" ht="15" x14ac:dyDescent="0.25">
      <c r="A56" s="131"/>
      <c r="B56" s="100"/>
      <c r="C56" s="123" t="str">
        <f ca="1">IF(PORTADA!$E$35="A",CONCATENATE(I56," ",G56),"")</f>
        <v>c)  0</v>
      </c>
      <c r="D56" s="102"/>
      <c r="G56" s="13">
        <f>IF(L57="FIN","",LOOKUP(I53,DATOS!A:A,DATOS!L:L))</f>
        <v>0</v>
      </c>
      <c r="I56" s="10" t="s">
        <v>46</v>
      </c>
      <c r="J56" s="5"/>
      <c r="K56" s="5"/>
      <c r="L56" s="5"/>
      <c r="M56" s="5"/>
      <c r="N56" s="5"/>
      <c r="O56" s="5"/>
      <c r="P56" s="6" t="s">
        <v>2</v>
      </c>
      <c r="Q56" s="5" t="str">
        <f>CONCATENATE(B56,P56)</f>
        <v>C</v>
      </c>
      <c r="R56" s="5"/>
    </row>
    <row r="57" spans="1:18" ht="15" x14ac:dyDescent="0.25">
      <c r="A57" s="131"/>
      <c r="B57" s="100"/>
      <c r="C57" s="123" t="str">
        <f ca="1">IF(PORTADA!$E$35="A",CONCATENATE(I57," ",G57),"")</f>
        <v>d) 0</v>
      </c>
      <c r="D57" s="102"/>
      <c r="G57" s="13">
        <f>IF(L57="FIN","",LOOKUP(I53,DATOS!A:A,DATOS!M:M))</f>
        <v>0</v>
      </c>
      <c r="I57" s="10" t="s">
        <v>47</v>
      </c>
      <c r="J57" s="17">
        <f>LOOKUP(I53,DATOS!A:A,DATOS!F:F)</f>
        <v>9</v>
      </c>
      <c r="K57" s="18" t="str">
        <f>LOOKUP(I53,DATOS!A:A,DATOS!D:D)</f>
        <v>TEST 10</v>
      </c>
      <c r="L57" s="16" t="str">
        <f>IF(J57=J53,"","FIN")</f>
        <v/>
      </c>
      <c r="M57" s="5"/>
      <c r="N57" s="5"/>
      <c r="O57" s="5"/>
      <c r="P57" s="6" t="s">
        <v>3</v>
      </c>
      <c r="Q57" s="5" t="str">
        <f>CONCATENATE(B57,P57)</f>
        <v>D</v>
      </c>
      <c r="R57" s="5"/>
    </row>
    <row r="58" spans="1:18" ht="15" x14ac:dyDescent="0.25">
      <c r="A58" s="92"/>
      <c r="B58" s="103"/>
      <c r="C58" s="126"/>
      <c r="D58" s="104"/>
    </row>
    <row r="59" spans="1:18" ht="15" x14ac:dyDescent="0.25">
      <c r="A59" s="92"/>
      <c r="B59" s="97"/>
      <c r="C59" s="122" t="str">
        <f ca="1">IF(PORTADA!$E$35="A",CONCATENATE(J59,".- ",G59),"")</f>
        <v>10.- 0</v>
      </c>
      <c r="D59" s="99"/>
      <c r="E59" s="92"/>
      <c r="F59" s="92"/>
      <c r="G59" s="15">
        <f>IF(L63="FIN","",LOOKUP(I59,DATOS!A:A,DATOS!G:G))</f>
        <v>0</v>
      </c>
      <c r="H59" s="15">
        <f>IF(L63="FIN",0,LOOKUP(I59,DATOS!A:A,DATOS!N:N))</f>
        <v>0</v>
      </c>
      <c r="I59" s="10">
        <f>+I53+1</f>
        <v>190</v>
      </c>
      <c r="J59" s="7">
        <f>+J53+1</f>
        <v>10</v>
      </c>
      <c r="K59" s="5" t="s">
        <v>32</v>
      </c>
      <c r="L59" s="5" t="s">
        <v>33</v>
      </c>
      <c r="M59" s="5" t="s">
        <v>38</v>
      </c>
      <c r="N59" s="5" t="s">
        <v>34</v>
      </c>
      <c r="O59" s="5" t="s">
        <v>35</v>
      </c>
      <c r="P59" s="5" t="s">
        <v>36</v>
      </c>
      <c r="Q59" s="5" t="str">
        <f>CONCATENATE("X",H59)</f>
        <v>X0</v>
      </c>
      <c r="R59" s="5" t="s">
        <v>37</v>
      </c>
    </row>
    <row r="60" spans="1:18" ht="15" x14ac:dyDescent="0.25">
      <c r="A60" s="131">
        <f ca="1">IF($E$2="X",0,IF(J61&gt;2,H59,J61))</f>
        <v>0</v>
      </c>
      <c r="B60" s="100"/>
      <c r="C60" s="123" t="str">
        <f ca="1">IF(PORTADA!$E$35="A",CONCATENATE(I60," ",G60),"")</f>
        <v>a)  0</v>
      </c>
      <c r="D60" s="102"/>
      <c r="G60" s="13">
        <f>IF(L63="FIN","",LOOKUP(I59,DATOS!A:A,DATOS!J:J))</f>
        <v>0</v>
      </c>
      <c r="I60" s="10" t="s">
        <v>44</v>
      </c>
      <c r="J60" s="5" t="s">
        <v>5</v>
      </c>
      <c r="K60" s="5">
        <f>IF(L60&gt;0,0,O60)</f>
        <v>0</v>
      </c>
      <c r="L60" s="5">
        <f>IF(O61&gt;0,1,0)</f>
        <v>0</v>
      </c>
      <c r="M60" s="5">
        <f>IF(L60=1,-1/COUNTA(P60:P63),0)</f>
        <v>0</v>
      </c>
      <c r="N60" s="5">
        <f>COUNTA(B60:B63)</f>
        <v>0</v>
      </c>
      <c r="O60" s="5">
        <f>COUNTIF(Q60:Q63,Q59)</f>
        <v>0</v>
      </c>
      <c r="P60" s="6" t="s">
        <v>0</v>
      </c>
      <c r="Q60" s="5" t="str">
        <f>CONCATENATE(B60,P60)</f>
        <v>A</v>
      </c>
      <c r="R60" s="5">
        <f>IF(O60&gt;0,O60+N60,N60*3)</f>
        <v>0</v>
      </c>
    </row>
    <row r="61" spans="1:18" ht="15" x14ac:dyDescent="0.25">
      <c r="A61" s="131"/>
      <c r="B61" s="100"/>
      <c r="C61" s="123" t="str">
        <f ca="1">IF(PORTADA!$E$35="A",CONCATENATE(I61," ",G61),"")</f>
        <v>b)  0</v>
      </c>
      <c r="D61" s="102"/>
      <c r="G61" s="13">
        <f>IF(L63="FIN","",LOOKUP(I59,DATOS!A:A,DATOS!K:K))</f>
        <v>0</v>
      </c>
      <c r="I61" s="10" t="s">
        <v>45</v>
      </c>
      <c r="J61" s="5">
        <f ca="1">IF(PORTADA!$E$35="A",R60,0)</f>
        <v>0</v>
      </c>
      <c r="K61" s="5"/>
      <c r="L61" s="5"/>
      <c r="M61" s="5"/>
      <c r="N61" s="5"/>
      <c r="O61" s="5">
        <f>N60-O60</f>
        <v>0</v>
      </c>
      <c r="P61" s="6" t="s">
        <v>1</v>
      </c>
      <c r="Q61" s="5" t="str">
        <f>CONCATENATE(B61,P61)</f>
        <v>B</v>
      </c>
      <c r="R61" s="5"/>
    </row>
    <row r="62" spans="1:18" ht="15" x14ac:dyDescent="0.25">
      <c r="A62" s="131"/>
      <c r="B62" s="100"/>
      <c r="C62" s="123" t="str">
        <f ca="1">IF(PORTADA!$E$35="A",CONCATENATE(I62," ",G62),"")</f>
        <v>c)  0</v>
      </c>
      <c r="D62" s="102"/>
      <c r="G62" s="13">
        <f>IF(L63="FIN","",LOOKUP(I59,DATOS!A:A,DATOS!L:L))</f>
        <v>0</v>
      </c>
      <c r="I62" s="10" t="s">
        <v>46</v>
      </c>
      <c r="J62" s="5"/>
      <c r="K62" s="5"/>
      <c r="L62" s="5"/>
      <c r="M62" s="5"/>
      <c r="N62" s="5"/>
      <c r="O62" s="5"/>
      <c r="P62" s="6" t="s">
        <v>2</v>
      </c>
      <c r="Q62" s="5" t="str">
        <f>CONCATENATE(B62,P62)</f>
        <v>C</v>
      </c>
      <c r="R62" s="5"/>
    </row>
    <row r="63" spans="1:18" ht="15" x14ac:dyDescent="0.25">
      <c r="A63" s="131"/>
      <c r="B63" s="100"/>
      <c r="C63" s="123" t="str">
        <f ca="1">IF(PORTADA!$E$35="A",CONCATENATE(I63," ",G63),"")</f>
        <v>d) 0</v>
      </c>
      <c r="D63" s="102"/>
      <c r="G63" s="13">
        <f>IF(L63="FIN","",LOOKUP(I59,DATOS!A:A,DATOS!M:M))</f>
        <v>0</v>
      </c>
      <c r="I63" s="10" t="s">
        <v>47</v>
      </c>
      <c r="J63" s="17">
        <f>LOOKUP(I59,DATOS!A:A,DATOS!F:F)</f>
        <v>10</v>
      </c>
      <c r="K63" s="18" t="str">
        <f>LOOKUP(I59,DATOS!A:A,DATOS!D:D)</f>
        <v>TEST 10</v>
      </c>
      <c r="L63" s="16" t="str">
        <f>IF(J63=J59,"","FIN")</f>
        <v/>
      </c>
      <c r="M63" s="5"/>
      <c r="N63" s="5"/>
      <c r="O63" s="5"/>
      <c r="P63" s="6" t="s">
        <v>3</v>
      </c>
      <c r="Q63" s="5" t="str">
        <f>CONCATENATE(B63,P63)</f>
        <v>D</v>
      </c>
      <c r="R63" s="5"/>
    </row>
    <row r="64" spans="1:18" ht="15" x14ac:dyDescent="0.25">
      <c r="A64" s="92"/>
      <c r="B64" s="103"/>
      <c r="C64" s="126"/>
      <c r="D64" s="104"/>
    </row>
    <row r="65" spans="1:18" ht="15" x14ac:dyDescent="0.25">
      <c r="A65" s="92"/>
      <c r="B65" s="97"/>
      <c r="C65" s="122" t="str">
        <f ca="1">IF(PORTADA!$E$35="A",CONCATENATE(J65,".- ",G65),"")</f>
        <v>11.- 0</v>
      </c>
      <c r="D65" s="99"/>
      <c r="E65" s="92"/>
      <c r="F65" s="92"/>
      <c r="G65" s="15">
        <f>IF(L69="FIN","",LOOKUP(I65,DATOS!A:A,DATOS!G:G))</f>
        <v>0</v>
      </c>
      <c r="H65" s="15">
        <f>IF(L69="FIN",0,LOOKUP(I65,DATOS!A:A,DATOS!N:N))</f>
        <v>0</v>
      </c>
      <c r="I65" s="10">
        <f>+I59+1</f>
        <v>191</v>
      </c>
      <c r="J65" s="7">
        <f>+J59+1</f>
        <v>11</v>
      </c>
      <c r="K65" s="5" t="s">
        <v>32</v>
      </c>
      <c r="L65" s="5" t="s">
        <v>33</v>
      </c>
      <c r="M65" s="5" t="s">
        <v>38</v>
      </c>
      <c r="N65" s="5" t="s">
        <v>34</v>
      </c>
      <c r="O65" s="5" t="s">
        <v>35</v>
      </c>
      <c r="P65" s="5" t="s">
        <v>36</v>
      </c>
      <c r="Q65" s="5" t="str">
        <f>CONCATENATE("X",H65)</f>
        <v>X0</v>
      </c>
      <c r="R65" s="5" t="s">
        <v>37</v>
      </c>
    </row>
    <row r="66" spans="1:18" ht="15" x14ac:dyDescent="0.25">
      <c r="A66" s="131">
        <f ca="1">IF($E$2="X",0,IF(J67&gt;2,H65,J67))</f>
        <v>0</v>
      </c>
      <c r="B66" s="100"/>
      <c r="C66" s="123" t="str">
        <f ca="1">IF(PORTADA!$E$35="A",CONCATENATE(I66," ",G66),"")</f>
        <v>a)  0</v>
      </c>
      <c r="D66" s="102"/>
      <c r="G66" s="13">
        <f>IF(L69="FIN","",LOOKUP(I65,DATOS!A:A,DATOS!J:J))</f>
        <v>0</v>
      </c>
      <c r="I66" s="10" t="s">
        <v>44</v>
      </c>
      <c r="J66" s="5" t="s">
        <v>5</v>
      </c>
      <c r="K66" s="5">
        <f>IF(L66&gt;0,0,O66)</f>
        <v>0</v>
      </c>
      <c r="L66" s="5">
        <f>IF(O67&gt;0,1,0)</f>
        <v>0</v>
      </c>
      <c r="M66" s="5">
        <f>IF(L66=1,-1/COUNTA(P66:P69),0)</f>
        <v>0</v>
      </c>
      <c r="N66" s="5">
        <f>COUNTA(B66:B69)</f>
        <v>0</v>
      </c>
      <c r="O66" s="5">
        <f>COUNTIF(Q66:Q69,Q65)</f>
        <v>0</v>
      </c>
      <c r="P66" s="6" t="s">
        <v>0</v>
      </c>
      <c r="Q66" s="5" t="str">
        <f>CONCATENATE(B66,P66)</f>
        <v>A</v>
      </c>
      <c r="R66" s="5">
        <f>IF(O66&gt;0,O66+N66,N66*3)</f>
        <v>0</v>
      </c>
    </row>
    <row r="67" spans="1:18" ht="15" x14ac:dyDescent="0.25">
      <c r="A67" s="131"/>
      <c r="B67" s="100"/>
      <c r="C67" s="123" t="str">
        <f ca="1">IF(PORTADA!$E$35="A",CONCATENATE(I67," ",G67),"")</f>
        <v>b)  0</v>
      </c>
      <c r="D67" s="102"/>
      <c r="G67" s="13">
        <f>IF(L69="FIN","",LOOKUP(I65,DATOS!A:A,DATOS!K:K))</f>
        <v>0</v>
      </c>
      <c r="I67" s="10" t="s">
        <v>45</v>
      </c>
      <c r="J67" s="5">
        <f ca="1">IF(PORTADA!$E$35="A",R66,0)</f>
        <v>0</v>
      </c>
      <c r="K67" s="5"/>
      <c r="L67" s="5"/>
      <c r="M67" s="5"/>
      <c r="N67" s="5"/>
      <c r="O67" s="5">
        <f>N66-O66</f>
        <v>0</v>
      </c>
      <c r="P67" s="6" t="s">
        <v>1</v>
      </c>
      <c r="Q67" s="5" t="str">
        <f>CONCATENATE(B67,P67)</f>
        <v>B</v>
      </c>
      <c r="R67" s="5"/>
    </row>
    <row r="68" spans="1:18" ht="15" x14ac:dyDescent="0.25">
      <c r="A68" s="131"/>
      <c r="B68" s="100"/>
      <c r="C68" s="123" t="str">
        <f ca="1">IF(PORTADA!$E$35="A",CONCATENATE(I68," ",G68),"")</f>
        <v>c)  0</v>
      </c>
      <c r="D68" s="102"/>
      <c r="G68" s="13">
        <f>IF(L69="FIN","",LOOKUP(I65,DATOS!A:A,DATOS!L:L))</f>
        <v>0</v>
      </c>
      <c r="I68" s="10" t="s">
        <v>46</v>
      </c>
      <c r="J68" s="5"/>
      <c r="K68" s="5"/>
      <c r="L68" s="5"/>
      <c r="M68" s="5"/>
      <c r="N68" s="5"/>
      <c r="O68" s="5"/>
      <c r="P68" s="6" t="s">
        <v>2</v>
      </c>
      <c r="Q68" s="5" t="str">
        <f>CONCATENATE(B68,P68)</f>
        <v>C</v>
      </c>
      <c r="R68" s="5"/>
    </row>
    <row r="69" spans="1:18" ht="15" x14ac:dyDescent="0.25">
      <c r="A69" s="131"/>
      <c r="B69" s="100"/>
      <c r="C69" s="123" t="str">
        <f ca="1">IF(PORTADA!$E$35="A",CONCATENATE(I69," ",G69),"")</f>
        <v>d) 0</v>
      </c>
      <c r="D69" s="102"/>
      <c r="G69" s="13">
        <f>IF(L69="FIN","",LOOKUP(I65,DATOS!A:A,DATOS!M:M))</f>
        <v>0</v>
      </c>
      <c r="I69" s="10" t="s">
        <v>47</v>
      </c>
      <c r="J69" s="17">
        <f>LOOKUP(I65,DATOS!A:A,DATOS!F:F)</f>
        <v>11</v>
      </c>
      <c r="K69" s="18" t="str">
        <f>LOOKUP(I65,DATOS!A:A,DATOS!D:D)</f>
        <v>TEST 10</v>
      </c>
      <c r="L69" s="16" t="str">
        <f>IF(J69=J65,"","FIN")</f>
        <v/>
      </c>
      <c r="M69" s="5"/>
      <c r="N69" s="5"/>
      <c r="O69" s="5"/>
      <c r="P69" s="6" t="s">
        <v>3</v>
      </c>
      <c r="Q69" s="5" t="str">
        <f>CONCATENATE(B69,P69)</f>
        <v>D</v>
      </c>
      <c r="R69" s="5"/>
    </row>
    <row r="70" spans="1:18" ht="15" x14ac:dyDescent="0.25">
      <c r="A70" s="92"/>
      <c r="B70" s="103"/>
      <c r="C70" s="126"/>
      <c r="D70" s="104"/>
    </row>
    <row r="71" spans="1:18" ht="15" x14ac:dyDescent="0.25">
      <c r="A71" s="92"/>
      <c r="B71" s="97"/>
      <c r="C71" s="122" t="str">
        <f ca="1">IF(PORTADA!$E$35="A",CONCATENATE(J71,".- ",G71),"")</f>
        <v>12.- 0</v>
      </c>
      <c r="D71" s="99"/>
      <c r="E71" s="92"/>
      <c r="F71" s="92"/>
      <c r="G71" s="15">
        <f>IF(L75="FIN","",LOOKUP(I71,DATOS!A:A,DATOS!G:G))</f>
        <v>0</v>
      </c>
      <c r="H71" s="15">
        <f>IF(L75="FIN",0,LOOKUP(I71,DATOS!A:A,DATOS!N:N))</f>
        <v>0</v>
      </c>
      <c r="I71" s="10">
        <f>+I65+1</f>
        <v>192</v>
      </c>
      <c r="J71" s="7">
        <f>+J65+1</f>
        <v>12</v>
      </c>
      <c r="K71" s="5" t="s">
        <v>32</v>
      </c>
      <c r="L71" s="5" t="s">
        <v>33</v>
      </c>
      <c r="M71" s="5" t="s">
        <v>38</v>
      </c>
      <c r="N71" s="5" t="s">
        <v>34</v>
      </c>
      <c r="O71" s="5" t="s">
        <v>35</v>
      </c>
      <c r="P71" s="5" t="s">
        <v>36</v>
      </c>
      <c r="Q71" s="5" t="str">
        <f>CONCATENATE("X",H71)</f>
        <v>X0</v>
      </c>
      <c r="R71" s="5" t="s">
        <v>37</v>
      </c>
    </row>
    <row r="72" spans="1:18" ht="15" x14ac:dyDescent="0.25">
      <c r="A72" s="131">
        <f ca="1">IF($E$2="X",0,IF(J73&gt;2,H71,J73))</f>
        <v>0</v>
      </c>
      <c r="B72" s="100"/>
      <c r="C72" s="123" t="str">
        <f ca="1">IF(PORTADA!$E$35="A",CONCATENATE(I72," ",G72),"")</f>
        <v>a)  0</v>
      </c>
      <c r="D72" s="102"/>
      <c r="G72" s="13">
        <f>IF(L75="FIN","",LOOKUP(I71,DATOS!A:A,DATOS!J:J))</f>
        <v>0</v>
      </c>
      <c r="I72" s="10" t="s">
        <v>44</v>
      </c>
      <c r="J72" s="5" t="s">
        <v>5</v>
      </c>
      <c r="K72" s="5">
        <f>IF(L72&gt;0,0,O72)</f>
        <v>0</v>
      </c>
      <c r="L72" s="5">
        <f>IF(O73&gt;0,1,0)</f>
        <v>0</v>
      </c>
      <c r="M72" s="5">
        <f>IF(L72=1,-1/COUNTA(P72:P75),0)</f>
        <v>0</v>
      </c>
      <c r="N72" s="5">
        <f>COUNTA(B72:B75)</f>
        <v>0</v>
      </c>
      <c r="O72" s="5">
        <f>COUNTIF(Q72:Q75,Q71)</f>
        <v>0</v>
      </c>
      <c r="P72" s="6" t="s">
        <v>0</v>
      </c>
      <c r="Q72" s="5" t="str">
        <f>CONCATENATE(B72,P72)</f>
        <v>A</v>
      </c>
      <c r="R72" s="5">
        <f>IF(O72&gt;0,O72+N72,N72*3)</f>
        <v>0</v>
      </c>
    </row>
    <row r="73" spans="1:18" ht="15" x14ac:dyDescent="0.25">
      <c r="A73" s="131"/>
      <c r="B73" s="100"/>
      <c r="C73" s="123" t="str">
        <f ca="1">IF(PORTADA!$E$35="A",CONCATENATE(I73," ",G73),"")</f>
        <v>b)  0</v>
      </c>
      <c r="D73" s="102"/>
      <c r="G73" s="13">
        <f>IF(L75="FIN","",LOOKUP(I71,DATOS!A:A,DATOS!K:K))</f>
        <v>0</v>
      </c>
      <c r="I73" s="10" t="s">
        <v>45</v>
      </c>
      <c r="J73" s="5">
        <f ca="1">IF(PORTADA!$E$35="A",R72,0)</f>
        <v>0</v>
      </c>
      <c r="K73" s="5"/>
      <c r="L73" s="5"/>
      <c r="M73" s="5"/>
      <c r="N73" s="5"/>
      <c r="O73" s="5">
        <f>N72-O72</f>
        <v>0</v>
      </c>
      <c r="P73" s="6" t="s">
        <v>1</v>
      </c>
      <c r="Q73" s="5" t="str">
        <f>CONCATENATE(B73,P73)</f>
        <v>B</v>
      </c>
      <c r="R73" s="5"/>
    </row>
    <row r="74" spans="1:18" ht="15" x14ac:dyDescent="0.25">
      <c r="A74" s="131"/>
      <c r="B74" s="100"/>
      <c r="C74" s="123" t="str">
        <f ca="1">IF(PORTADA!$E$35="A",CONCATENATE(I74," ",G74),"")</f>
        <v>c)  0</v>
      </c>
      <c r="D74" s="102"/>
      <c r="G74" s="13">
        <f>IF(L75="FIN","",LOOKUP(I71,DATOS!A:A,DATOS!L:L))</f>
        <v>0</v>
      </c>
      <c r="I74" s="10" t="s">
        <v>46</v>
      </c>
      <c r="J74" s="5"/>
      <c r="K74" s="5"/>
      <c r="L74" s="5"/>
      <c r="M74" s="5"/>
      <c r="N74" s="5"/>
      <c r="O74" s="5"/>
      <c r="P74" s="6" t="s">
        <v>2</v>
      </c>
      <c r="Q74" s="5" t="str">
        <f>CONCATENATE(B74,P74)</f>
        <v>C</v>
      </c>
      <c r="R74" s="5"/>
    </row>
    <row r="75" spans="1:18" ht="15" x14ac:dyDescent="0.25">
      <c r="A75" s="131"/>
      <c r="B75" s="100"/>
      <c r="C75" s="123" t="str">
        <f ca="1">IF(PORTADA!$E$35="A",CONCATENATE(I75," ",G75),"")</f>
        <v>d) 0</v>
      </c>
      <c r="D75" s="102"/>
      <c r="G75" s="13">
        <f>IF(L75="FIN","",LOOKUP(I71,DATOS!A:A,DATOS!M:M))</f>
        <v>0</v>
      </c>
      <c r="I75" s="10" t="s">
        <v>47</v>
      </c>
      <c r="J75" s="17">
        <f>LOOKUP(I71,DATOS!A:A,DATOS!F:F)</f>
        <v>12</v>
      </c>
      <c r="K75" s="18" t="str">
        <f>LOOKUP(I71,DATOS!A:A,DATOS!D:D)</f>
        <v>TEST 10</v>
      </c>
      <c r="L75" s="16" t="str">
        <f>IF(J75=J71,"","FIN")</f>
        <v/>
      </c>
      <c r="M75" s="5"/>
      <c r="N75" s="5"/>
      <c r="O75" s="5"/>
      <c r="P75" s="6" t="s">
        <v>3</v>
      </c>
      <c r="Q75" s="5" t="str">
        <f>CONCATENATE(B75,P75)</f>
        <v>D</v>
      </c>
      <c r="R75" s="5"/>
    </row>
    <row r="76" spans="1:18" ht="15" x14ac:dyDescent="0.25">
      <c r="A76" s="92"/>
      <c r="B76" s="103"/>
      <c r="C76" s="126"/>
      <c r="D76" s="104"/>
    </row>
    <row r="77" spans="1:18" ht="15" x14ac:dyDescent="0.25">
      <c r="A77" s="92"/>
      <c r="B77" s="97"/>
      <c r="C77" s="122" t="str">
        <f ca="1">IF(PORTADA!$E$35="A",CONCATENATE(J77,".- ",G77),"")</f>
        <v>13.- 0</v>
      </c>
      <c r="D77" s="99"/>
      <c r="E77" s="92"/>
      <c r="F77" s="92"/>
      <c r="G77" s="15">
        <f>IF(L81="FIN","",LOOKUP(I77,DATOS!A:A,DATOS!G:G))</f>
        <v>0</v>
      </c>
      <c r="H77" s="15">
        <f>IF(L81="FIN",0,LOOKUP(I77,DATOS!A:A,DATOS!N:N))</f>
        <v>0</v>
      </c>
      <c r="I77" s="10">
        <f>+I71+1</f>
        <v>193</v>
      </c>
      <c r="J77" s="7">
        <f>+J71+1</f>
        <v>13</v>
      </c>
      <c r="K77" s="5" t="s">
        <v>32</v>
      </c>
      <c r="L77" s="5" t="s">
        <v>33</v>
      </c>
      <c r="M77" s="5" t="s">
        <v>38</v>
      </c>
      <c r="N77" s="5" t="s">
        <v>34</v>
      </c>
      <c r="O77" s="5" t="s">
        <v>35</v>
      </c>
      <c r="P77" s="5" t="s">
        <v>36</v>
      </c>
      <c r="Q77" s="5" t="str">
        <f>CONCATENATE("X",H77)</f>
        <v>X0</v>
      </c>
      <c r="R77" s="5" t="s">
        <v>37</v>
      </c>
    </row>
    <row r="78" spans="1:18" ht="15" x14ac:dyDescent="0.25">
      <c r="A78" s="131">
        <f ca="1">IF($E$2="X",0,IF(J79&gt;2,H77,J79))</f>
        <v>0</v>
      </c>
      <c r="B78" s="100"/>
      <c r="C78" s="123" t="str">
        <f ca="1">IF(PORTADA!$E$35="A",CONCATENATE(I78," ",G78),"")</f>
        <v>a)  0</v>
      </c>
      <c r="D78" s="102"/>
      <c r="G78" s="13">
        <f>IF(L81="FIN","",LOOKUP(I77,DATOS!A:A,DATOS!J:J))</f>
        <v>0</v>
      </c>
      <c r="I78" s="10" t="s">
        <v>44</v>
      </c>
      <c r="J78" s="5" t="s">
        <v>5</v>
      </c>
      <c r="K78" s="5">
        <f>IF(L78&gt;0,0,O78)</f>
        <v>0</v>
      </c>
      <c r="L78" s="5">
        <f>IF(O79&gt;0,1,0)</f>
        <v>0</v>
      </c>
      <c r="M78" s="5">
        <f>IF(L78=1,-1/COUNTA(P78:P81),0)</f>
        <v>0</v>
      </c>
      <c r="N78" s="5">
        <f>COUNTA(B78:B81)</f>
        <v>0</v>
      </c>
      <c r="O78" s="5">
        <f>COUNTIF(Q78:Q81,Q77)</f>
        <v>0</v>
      </c>
      <c r="P78" s="6" t="s">
        <v>0</v>
      </c>
      <c r="Q78" s="5" t="str">
        <f>CONCATENATE(B78,P78)</f>
        <v>A</v>
      </c>
      <c r="R78" s="5">
        <f>IF(O78&gt;0,O78+N78,N78*3)</f>
        <v>0</v>
      </c>
    </row>
    <row r="79" spans="1:18" ht="15" x14ac:dyDescent="0.25">
      <c r="A79" s="131"/>
      <c r="B79" s="100"/>
      <c r="C79" s="123" t="str">
        <f ca="1">IF(PORTADA!$E$35="A",CONCATENATE(I79," ",G79),"")</f>
        <v>b)  0</v>
      </c>
      <c r="D79" s="102"/>
      <c r="G79" s="13">
        <f>IF(L81="FIN","",LOOKUP(I77,DATOS!A:A,DATOS!K:K))</f>
        <v>0</v>
      </c>
      <c r="I79" s="10" t="s">
        <v>45</v>
      </c>
      <c r="J79" s="5">
        <f ca="1">IF(PORTADA!$E$35="A",R78,0)</f>
        <v>0</v>
      </c>
      <c r="K79" s="5"/>
      <c r="L79" s="5"/>
      <c r="M79" s="5"/>
      <c r="N79" s="5"/>
      <c r="O79" s="5">
        <f>N78-O78</f>
        <v>0</v>
      </c>
      <c r="P79" s="6" t="s">
        <v>1</v>
      </c>
      <c r="Q79" s="5" t="str">
        <f>CONCATENATE(B79,P79)</f>
        <v>B</v>
      </c>
      <c r="R79" s="5"/>
    </row>
    <row r="80" spans="1:18" ht="15" x14ac:dyDescent="0.25">
      <c r="A80" s="131"/>
      <c r="B80" s="100"/>
      <c r="C80" s="123" t="str">
        <f ca="1">IF(PORTADA!$E$35="A",CONCATENATE(I80," ",G80),"")</f>
        <v>c)  0</v>
      </c>
      <c r="D80" s="102"/>
      <c r="G80" s="13">
        <f>IF(L81="FIN","",LOOKUP(I77,DATOS!A:A,DATOS!L:L))</f>
        <v>0</v>
      </c>
      <c r="I80" s="10" t="s">
        <v>46</v>
      </c>
      <c r="J80" s="5"/>
      <c r="K80" s="5"/>
      <c r="L80" s="5"/>
      <c r="M80" s="5"/>
      <c r="N80" s="5"/>
      <c r="O80" s="5"/>
      <c r="P80" s="6" t="s">
        <v>2</v>
      </c>
      <c r="Q80" s="5" t="str">
        <f>CONCATENATE(B80,P80)</f>
        <v>C</v>
      </c>
      <c r="R80" s="5"/>
    </row>
    <row r="81" spans="1:18" ht="15" x14ac:dyDescent="0.25">
      <c r="A81" s="131"/>
      <c r="B81" s="100"/>
      <c r="C81" s="123" t="str">
        <f ca="1">IF(PORTADA!$E$35="A",CONCATENATE(I81," ",G81),"")</f>
        <v>d) 0</v>
      </c>
      <c r="D81" s="102"/>
      <c r="G81" s="13">
        <f>IF(L81="FIN","",LOOKUP(I77,DATOS!A:A,DATOS!M:M))</f>
        <v>0</v>
      </c>
      <c r="I81" s="10" t="s">
        <v>47</v>
      </c>
      <c r="J81" s="17">
        <f>LOOKUP(I77,DATOS!A:A,DATOS!F:F)</f>
        <v>13</v>
      </c>
      <c r="K81" s="18" t="str">
        <f>LOOKUP(I77,DATOS!A:A,DATOS!D:D)</f>
        <v>TEST 10</v>
      </c>
      <c r="L81" s="16" t="str">
        <f>IF(J81=J77,"","FIN")</f>
        <v/>
      </c>
      <c r="M81" s="5"/>
      <c r="N81" s="5"/>
      <c r="O81" s="5"/>
      <c r="P81" s="6" t="s">
        <v>3</v>
      </c>
      <c r="Q81" s="5" t="str">
        <f>CONCATENATE(B81,P81)</f>
        <v>D</v>
      </c>
      <c r="R81" s="5"/>
    </row>
    <row r="82" spans="1:18" ht="15" x14ac:dyDescent="0.25">
      <c r="A82" s="92"/>
      <c r="B82" s="103"/>
      <c r="C82" s="126"/>
      <c r="D82" s="104"/>
    </row>
    <row r="83" spans="1:18" ht="15" x14ac:dyDescent="0.25">
      <c r="A83" s="92"/>
      <c r="B83" s="97"/>
      <c r="C83" s="122" t="str">
        <f ca="1">IF(PORTADA!$E$35="A",CONCATENATE(J83,".- ",G83),"")</f>
        <v>14.- 0</v>
      </c>
      <c r="D83" s="99"/>
      <c r="E83" s="92"/>
      <c r="F83" s="92"/>
      <c r="G83" s="15">
        <f>IF(L87="FIN","",LOOKUP(I83,DATOS!A:A,DATOS!G:G))</f>
        <v>0</v>
      </c>
      <c r="H83" s="15">
        <f>IF(L87="FIN",0,LOOKUP(I83,DATOS!A:A,DATOS!N:N))</f>
        <v>0</v>
      </c>
      <c r="I83" s="10">
        <f>+I77+1</f>
        <v>194</v>
      </c>
      <c r="J83" s="7">
        <f>+J77+1</f>
        <v>14</v>
      </c>
      <c r="K83" s="5" t="s">
        <v>32</v>
      </c>
      <c r="L83" s="5" t="s">
        <v>33</v>
      </c>
      <c r="M83" s="5" t="s">
        <v>38</v>
      </c>
      <c r="N83" s="5" t="s">
        <v>34</v>
      </c>
      <c r="O83" s="5" t="s">
        <v>35</v>
      </c>
      <c r="P83" s="5" t="s">
        <v>36</v>
      </c>
      <c r="Q83" s="5" t="str">
        <f>CONCATENATE("X",H83)</f>
        <v>X0</v>
      </c>
      <c r="R83" s="5" t="s">
        <v>37</v>
      </c>
    </row>
    <row r="84" spans="1:18" ht="15" x14ac:dyDescent="0.25">
      <c r="A84" s="131">
        <f ca="1">IF($E$2="X",0,IF(J85&gt;2,H83,J85))</f>
        <v>0</v>
      </c>
      <c r="B84" s="100"/>
      <c r="C84" s="123" t="str">
        <f ca="1">IF(PORTADA!$E$35="A",CONCATENATE(I84," ",G84),"")</f>
        <v>a)  0</v>
      </c>
      <c r="D84" s="102"/>
      <c r="G84" s="13">
        <f>IF(L87="FIN","",LOOKUP(I83,DATOS!A:A,DATOS!J:J))</f>
        <v>0</v>
      </c>
      <c r="I84" s="10" t="s">
        <v>44</v>
      </c>
      <c r="J84" s="5" t="s">
        <v>5</v>
      </c>
      <c r="K84" s="5">
        <f>IF(L84&gt;0,0,O84)</f>
        <v>0</v>
      </c>
      <c r="L84" s="5">
        <f>IF(O85&gt;0,1,0)</f>
        <v>0</v>
      </c>
      <c r="M84" s="5">
        <f>IF(L84=1,-1/COUNTA(P84:P87),0)</f>
        <v>0</v>
      </c>
      <c r="N84" s="5">
        <f>COUNTA(B84:B87)</f>
        <v>0</v>
      </c>
      <c r="O84" s="5">
        <f>COUNTIF(Q84:Q87,Q83)</f>
        <v>0</v>
      </c>
      <c r="P84" s="6" t="s">
        <v>0</v>
      </c>
      <c r="Q84" s="5" t="str">
        <f>CONCATENATE(B84,P84)</f>
        <v>A</v>
      </c>
      <c r="R84" s="5">
        <f>IF(O84&gt;0,O84+N84,N84*3)</f>
        <v>0</v>
      </c>
    </row>
    <row r="85" spans="1:18" ht="15" x14ac:dyDescent="0.25">
      <c r="A85" s="131"/>
      <c r="B85" s="100"/>
      <c r="C85" s="123" t="str">
        <f ca="1">IF(PORTADA!$E$35="A",CONCATENATE(I85," ",G85),"")</f>
        <v>b)  0</v>
      </c>
      <c r="D85" s="102"/>
      <c r="G85" s="13">
        <f>IF(L87="FIN","",LOOKUP(I83,DATOS!A:A,DATOS!K:K))</f>
        <v>0</v>
      </c>
      <c r="I85" s="10" t="s">
        <v>45</v>
      </c>
      <c r="J85" s="5">
        <f ca="1">IF(PORTADA!$E$35="A",R84,0)</f>
        <v>0</v>
      </c>
      <c r="K85" s="5"/>
      <c r="L85" s="5"/>
      <c r="M85" s="5"/>
      <c r="N85" s="5"/>
      <c r="O85" s="5">
        <f>N84-O84</f>
        <v>0</v>
      </c>
      <c r="P85" s="6" t="s">
        <v>1</v>
      </c>
      <c r="Q85" s="5" t="str">
        <f>CONCATENATE(B85,P85)</f>
        <v>B</v>
      </c>
      <c r="R85" s="5"/>
    </row>
    <row r="86" spans="1:18" ht="15" x14ac:dyDescent="0.25">
      <c r="A86" s="131"/>
      <c r="B86" s="100"/>
      <c r="C86" s="123" t="str">
        <f ca="1">IF(PORTADA!$E$35="A",CONCATENATE(I86," ",G86),"")</f>
        <v>c)  0</v>
      </c>
      <c r="D86" s="102"/>
      <c r="G86" s="13">
        <f>IF(L87="FIN","",LOOKUP(I83,DATOS!A:A,DATOS!L:L))</f>
        <v>0</v>
      </c>
      <c r="I86" s="10" t="s">
        <v>46</v>
      </c>
      <c r="J86" s="5"/>
      <c r="K86" s="5"/>
      <c r="L86" s="5"/>
      <c r="M86" s="5"/>
      <c r="N86" s="5"/>
      <c r="O86" s="5"/>
      <c r="P86" s="6" t="s">
        <v>2</v>
      </c>
      <c r="Q86" s="5" t="str">
        <f>CONCATENATE(B86,P86)</f>
        <v>C</v>
      </c>
      <c r="R86" s="5"/>
    </row>
    <row r="87" spans="1:18" ht="15" x14ac:dyDescent="0.25">
      <c r="A87" s="131"/>
      <c r="B87" s="100"/>
      <c r="C87" s="123" t="str">
        <f ca="1">IF(PORTADA!$E$35="A",CONCATENATE(I87," ",G87),"")</f>
        <v>d) 0</v>
      </c>
      <c r="D87" s="102"/>
      <c r="G87" s="13">
        <f>IF(L87="FIN","",LOOKUP(I83,DATOS!A:A,DATOS!M:M))</f>
        <v>0</v>
      </c>
      <c r="I87" s="10" t="s">
        <v>47</v>
      </c>
      <c r="J87" s="17">
        <f>LOOKUP(I83,DATOS!A:A,DATOS!F:F)</f>
        <v>14</v>
      </c>
      <c r="K87" s="18" t="str">
        <f>LOOKUP(I83,DATOS!A:A,DATOS!D:D)</f>
        <v>TEST 10</v>
      </c>
      <c r="L87" s="16" t="str">
        <f>IF(J87=J83,"","FIN")</f>
        <v/>
      </c>
      <c r="M87" s="5"/>
      <c r="N87" s="5"/>
      <c r="O87" s="5"/>
      <c r="P87" s="6" t="s">
        <v>3</v>
      </c>
      <c r="Q87" s="5" t="str">
        <f>CONCATENATE(B87,P87)</f>
        <v>D</v>
      </c>
      <c r="R87" s="5"/>
    </row>
    <row r="88" spans="1:18" ht="15" x14ac:dyDescent="0.25">
      <c r="A88" s="92"/>
      <c r="B88" s="103"/>
      <c r="C88" s="126"/>
      <c r="D88" s="104"/>
    </row>
    <row r="89" spans="1:18" ht="15" x14ac:dyDescent="0.25">
      <c r="A89" s="92"/>
      <c r="B89" s="97"/>
      <c r="C89" s="122" t="str">
        <f ca="1">IF(PORTADA!$E$35="A",CONCATENATE(J89,".- ",G89),"")</f>
        <v>15.- 0</v>
      </c>
      <c r="D89" s="99"/>
      <c r="E89" s="92"/>
      <c r="F89" s="92"/>
      <c r="G89" s="15">
        <f>IF(L93="FIN","",LOOKUP(I89,DATOS!A:A,DATOS!G:G))</f>
        <v>0</v>
      </c>
      <c r="H89" s="15">
        <f>IF(L93="FIN",0,LOOKUP(I89,DATOS!A:A,DATOS!N:N))</f>
        <v>0</v>
      </c>
      <c r="I89" s="10">
        <f>+I83+1</f>
        <v>195</v>
      </c>
      <c r="J89" s="7">
        <f>+J83+1</f>
        <v>15</v>
      </c>
      <c r="K89" s="5" t="s">
        <v>32</v>
      </c>
      <c r="L89" s="5" t="s">
        <v>33</v>
      </c>
      <c r="M89" s="5" t="s">
        <v>38</v>
      </c>
      <c r="N89" s="5" t="s">
        <v>34</v>
      </c>
      <c r="O89" s="5" t="s">
        <v>35</v>
      </c>
      <c r="P89" s="5" t="s">
        <v>36</v>
      </c>
      <c r="Q89" s="5" t="str">
        <f>CONCATENATE("X",H89)</f>
        <v>X0</v>
      </c>
      <c r="R89" s="5" t="s">
        <v>37</v>
      </c>
    </row>
    <row r="90" spans="1:18" ht="15" x14ac:dyDescent="0.25">
      <c r="A90" s="131">
        <f ca="1">IF($E$2="X",0,IF(J91&gt;2,H89,J91))</f>
        <v>0</v>
      </c>
      <c r="B90" s="100"/>
      <c r="C90" s="123" t="str">
        <f ca="1">IF(PORTADA!$E$35="A",CONCATENATE(I90," ",G90),"")</f>
        <v>a)  0</v>
      </c>
      <c r="D90" s="102"/>
      <c r="G90" s="13">
        <f>IF(L93="FIN","",LOOKUP(I89,DATOS!A:A,DATOS!J:J))</f>
        <v>0</v>
      </c>
      <c r="I90" s="10" t="s">
        <v>44</v>
      </c>
      <c r="J90" s="5" t="s">
        <v>5</v>
      </c>
      <c r="K90" s="5">
        <f>IF(L90&gt;0,0,O90)</f>
        <v>0</v>
      </c>
      <c r="L90" s="5">
        <f>IF(O91&gt;0,1,0)</f>
        <v>0</v>
      </c>
      <c r="M90" s="5">
        <f>IF(L90=1,-1/COUNTA(P90:P93),0)</f>
        <v>0</v>
      </c>
      <c r="N90" s="5">
        <f>COUNTA(B90:B93)</f>
        <v>0</v>
      </c>
      <c r="O90" s="5">
        <f>COUNTIF(Q90:Q93,Q89)</f>
        <v>0</v>
      </c>
      <c r="P90" s="6" t="s">
        <v>0</v>
      </c>
      <c r="Q90" s="5" t="str">
        <f>CONCATENATE(B90,P90)</f>
        <v>A</v>
      </c>
      <c r="R90" s="5">
        <f>IF(O90&gt;0,O90+N90,N90*3)</f>
        <v>0</v>
      </c>
    </row>
    <row r="91" spans="1:18" ht="15" x14ac:dyDescent="0.25">
      <c r="A91" s="131"/>
      <c r="B91" s="100"/>
      <c r="C91" s="123" t="str">
        <f ca="1">IF(PORTADA!$E$35="A",CONCATENATE(I91," ",G91),"")</f>
        <v>b)  0</v>
      </c>
      <c r="D91" s="102"/>
      <c r="G91" s="13">
        <f>IF(L93="FIN","",LOOKUP(I89,DATOS!A:A,DATOS!K:K))</f>
        <v>0</v>
      </c>
      <c r="I91" s="10" t="s">
        <v>45</v>
      </c>
      <c r="J91" s="5">
        <f ca="1">IF(PORTADA!$E$35="A",R90,0)</f>
        <v>0</v>
      </c>
      <c r="K91" s="5"/>
      <c r="L91" s="5"/>
      <c r="M91" s="5"/>
      <c r="N91" s="5"/>
      <c r="O91" s="5">
        <f>N90-O90</f>
        <v>0</v>
      </c>
      <c r="P91" s="6" t="s">
        <v>1</v>
      </c>
      <c r="Q91" s="5" t="str">
        <f>CONCATENATE(B91,P91)</f>
        <v>B</v>
      </c>
      <c r="R91" s="5"/>
    </row>
    <row r="92" spans="1:18" ht="15" x14ac:dyDescent="0.25">
      <c r="A92" s="131"/>
      <c r="B92" s="100"/>
      <c r="C92" s="123" t="str">
        <f ca="1">IF(PORTADA!$E$35="A",CONCATENATE(I92," ",G92),"")</f>
        <v>c)  0</v>
      </c>
      <c r="D92" s="102"/>
      <c r="G92" s="13">
        <f>IF(L93="FIN","",LOOKUP(I89,DATOS!A:A,DATOS!L:L))</f>
        <v>0</v>
      </c>
      <c r="I92" s="10" t="s">
        <v>46</v>
      </c>
      <c r="J92" s="5"/>
      <c r="K92" s="5"/>
      <c r="L92" s="5"/>
      <c r="M92" s="5"/>
      <c r="N92" s="5"/>
      <c r="O92" s="5"/>
      <c r="P92" s="6" t="s">
        <v>2</v>
      </c>
      <c r="Q92" s="5" t="str">
        <f>CONCATENATE(B92,P92)</f>
        <v>C</v>
      </c>
      <c r="R92" s="5"/>
    </row>
    <row r="93" spans="1:18" ht="15" x14ac:dyDescent="0.25">
      <c r="A93" s="131"/>
      <c r="B93" s="100"/>
      <c r="C93" s="123" t="str">
        <f ca="1">IF(PORTADA!$E$35="A",CONCATENATE(I93," ",G93),"")</f>
        <v>d) 0</v>
      </c>
      <c r="D93" s="102"/>
      <c r="G93" s="13">
        <f>IF(L93="FIN","",LOOKUP(I89,DATOS!A:A,DATOS!M:M))</f>
        <v>0</v>
      </c>
      <c r="I93" s="10" t="s">
        <v>47</v>
      </c>
      <c r="J93" s="17">
        <f>LOOKUP(I89,DATOS!A:A,DATOS!F:F)</f>
        <v>15</v>
      </c>
      <c r="K93" s="18" t="str">
        <f>LOOKUP(I89,DATOS!A:A,DATOS!D:D)</f>
        <v>TEST 10</v>
      </c>
      <c r="L93" s="16" t="str">
        <f>IF(J93=J89,"","FIN")</f>
        <v/>
      </c>
      <c r="M93" s="5"/>
      <c r="N93" s="5"/>
      <c r="O93" s="5"/>
      <c r="P93" s="6" t="s">
        <v>3</v>
      </c>
      <c r="Q93" s="5" t="str">
        <f>CONCATENATE(B93,P93)</f>
        <v>D</v>
      </c>
      <c r="R93" s="5"/>
    </row>
    <row r="94" spans="1:18" ht="15" x14ac:dyDescent="0.25">
      <c r="A94" s="92"/>
      <c r="B94" s="103"/>
      <c r="C94" s="126"/>
      <c r="D94" s="104"/>
    </row>
    <row r="95" spans="1:18" ht="15" x14ac:dyDescent="0.25">
      <c r="A95" s="92"/>
      <c r="B95" s="97"/>
      <c r="C95" s="122" t="str">
        <f ca="1">IF(PORTADA!$E$35="A",CONCATENATE(J95,".- ",G95),"")</f>
        <v>16.- 0</v>
      </c>
      <c r="D95" s="99"/>
      <c r="E95" s="92"/>
      <c r="F95" s="92"/>
      <c r="G95" s="15">
        <f>IF(L99="FIN","",LOOKUP(I95,DATOS!A:A,DATOS!G:G))</f>
        <v>0</v>
      </c>
      <c r="H95" s="15">
        <f>IF(L99="FIN",0,LOOKUP(I95,DATOS!A:A,DATOS!N:N))</f>
        <v>0</v>
      </c>
      <c r="I95" s="10">
        <f>+I89+1</f>
        <v>196</v>
      </c>
      <c r="J95" s="7">
        <f>+J89+1</f>
        <v>16</v>
      </c>
      <c r="K95" s="5" t="s">
        <v>32</v>
      </c>
      <c r="L95" s="5" t="s">
        <v>33</v>
      </c>
      <c r="M95" s="5" t="s">
        <v>38</v>
      </c>
      <c r="N95" s="5" t="s">
        <v>34</v>
      </c>
      <c r="O95" s="5" t="s">
        <v>35</v>
      </c>
      <c r="P95" s="5" t="s">
        <v>36</v>
      </c>
      <c r="Q95" s="5" t="str">
        <f>CONCATENATE("X",H95)</f>
        <v>X0</v>
      </c>
      <c r="R95" s="5" t="s">
        <v>37</v>
      </c>
    </row>
    <row r="96" spans="1:18" ht="15" x14ac:dyDescent="0.25">
      <c r="A96" s="131">
        <f ca="1">IF($E$2="X",0,IF(J97&gt;2,H95,J97))</f>
        <v>0</v>
      </c>
      <c r="B96" s="100"/>
      <c r="C96" s="123" t="str">
        <f ca="1">IF(PORTADA!$E$35="A",CONCATENATE(I96," ",G96),"")</f>
        <v>a)  0</v>
      </c>
      <c r="D96" s="102"/>
      <c r="G96" s="13">
        <f>IF(L99="FIN","",LOOKUP(I95,DATOS!A:A,DATOS!J:J))</f>
        <v>0</v>
      </c>
      <c r="I96" s="10" t="s">
        <v>44</v>
      </c>
      <c r="J96" s="5" t="s">
        <v>5</v>
      </c>
      <c r="K96" s="5">
        <f>IF(L96&gt;0,0,O96)</f>
        <v>0</v>
      </c>
      <c r="L96" s="5">
        <f>IF(O97&gt;0,1,0)</f>
        <v>0</v>
      </c>
      <c r="M96" s="5">
        <f>IF(L96=1,-1/COUNTA(P96:P99),0)</f>
        <v>0</v>
      </c>
      <c r="N96" s="5">
        <f>COUNTA(B96:B99)</f>
        <v>0</v>
      </c>
      <c r="O96" s="5">
        <f>COUNTIF(Q96:Q99,Q95)</f>
        <v>0</v>
      </c>
      <c r="P96" s="6" t="s">
        <v>0</v>
      </c>
      <c r="Q96" s="5" t="str">
        <f>CONCATENATE(B96,P96)</f>
        <v>A</v>
      </c>
      <c r="R96" s="5">
        <f>IF(O96&gt;0,O96+N96,N96*3)</f>
        <v>0</v>
      </c>
    </row>
    <row r="97" spans="1:18" ht="15" x14ac:dyDescent="0.25">
      <c r="A97" s="131"/>
      <c r="B97" s="100"/>
      <c r="C97" s="123" t="str">
        <f ca="1">IF(PORTADA!$E$35="A",CONCATENATE(I97," ",G97),"")</f>
        <v>b)  0</v>
      </c>
      <c r="D97" s="102"/>
      <c r="G97" s="13">
        <f>IF(L99="FIN","",LOOKUP(I95,DATOS!A:A,DATOS!K:K))</f>
        <v>0</v>
      </c>
      <c r="I97" s="10" t="s">
        <v>45</v>
      </c>
      <c r="J97" s="5">
        <f ca="1">IF(PORTADA!$E$35="A",R96,0)</f>
        <v>0</v>
      </c>
      <c r="K97" s="5"/>
      <c r="L97" s="5"/>
      <c r="M97" s="5"/>
      <c r="N97" s="5"/>
      <c r="O97" s="5">
        <f>N96-O96</f>
        <v>0</v>
      </c>
      <c r="P97" s="6" t="s">
        <v>1</v>
      </c>
      <c r="Q97" s="5" t="str">
        <f>CONCATENATE(B97,P97)</f>
        <v>B</v>
      </c>
      <c r="R97" s="5"/>
    </row>
    <row r="98" spans="1:18" ht="15" x14ac:dyDescent="0.25">
      <c r="A98" s="131"/>
      <c r="B98" s="100"/>
      <c r="C98" s="123" t="str">
        <f ca="1">IF(PORTADA!$E$35="A",CONCATENATE(I98," ",G98),"")</f>
        <v>c)  0</v>
      </c>
      <c r="D98" s="102"/>
      <c r="G98" s="13">
        <f>IF(L99="FIN","",LOOKUP(I95,DATOS!A:A,DATOS!L:L))</f>
        <v>0</v>
      </c>
      <c r="I98" s="10" t="s">
        <v>46</v>
      </c>
      <c r="J98" s="5"/>
      <c r="K98" s="5"/>
      <c r="L98" s="5"/>
      <c r="M98" s="5"/>
      <c r="N98" s="5"/>
      <c r="O98" s="5"/>
      <c r="P98" s="6" t="s">
        <v>2</v>
      </c>
      <c r="Q98" s="5" t="str">
        <f>CONCATENATE(B98,P98)</f>
        <v>C</v>
      </c>
      <c r="R98" s="5"/>
    </row>
    <row r="99" spans="1:18" ht="15" x14ac:dyDescent="0.25">
      <c r="A99" s="131"/>
      <c r="B99" s="100"/>
      <c r="C99" s="123" t="str">
        <f ca="1">IF(PORTADA!$E$35="A",CONCATENATE(I99," ",G99),"")</f>
        <v>d) 0</v>
      </c>
      <c r="D99" s="102"/>
      <c r="G99" s="13">
        <f>IF(L99="FIN","",LOOKUP(I95,DATOS!A:A,DATOS!M:M))</f>
        <v>0</v>
      </c>
      <c r="I99" s="10" t="s">
        <v>47</v>
      </c>
      <c r="J99" s="17">
        <f>LOOKUP(I95,DATOS!A:A,DATOS!F:F)</f>
        <v>16</v>
      </c>
      <c r="K99" s="18" t="str">
        <f>LOOKUP(I95,DATOS!A:A,DATOS!D:D)</f>
        <v>TEST 10</v>
      </c>
      <c r="L99" s="16" t="str">
        <f>IF(J99=J95,"","FIN")</f>
        <v/>
      </c>
      <c r="M99" s="5"/>
      <c r="N99" s="5"/>
      <c r="O99" s="5"/>
      <c r="P99" s="6" t="s">
        <v>3</v>
      </c>
      <c r="Q99" s="5" t="str">
        <f>CONCATENATE(B99,P99)</f>
        <v>D</v>
      </c>
      <c r="R99" s="5"/>
    </row>
    <row r="100" spans="1:18" ht="15" x14ac:dyDescent="0.25">
      <c r="A100" s="92"/>
      <c r="B100" s="103"/>
      <c r="C100" s="126"/>
      <c r="D100" s="104"/>
    </row>
    <row r="101" spans="1:18" ht="15" x14ac:dyDescent="0.25">
      <c r="A101" s="92"/>
      <c r="B101" s="97"/>
      <c r="C101" s="122" t="str">
        <f ca="1">IF(PORTADA!$E$35="A",CONCATENATE(J101,".- ",G101),"")</f>
        <v>17.- 0</v>
      </c>
      <c r="D101" s="99"/>
      <c r="E101" s="92"/>
      <c r="F101" s="92"/>
      <c r="G101" s="15">
        <f>IF(L105="FIN","",LOOKUP(I101,DATOS!A:A,DATOS!G:G))</f>
        <v>0</v>
      </c>
      <c r="H101" s="15">
        <f>IF(L105="FIN",0,LOOKUP(I101,DATOS!A:A,DATOS!N:N))</f>
        <v>0</v>
      </c>
      <c r="I101" s="10">
        <f>+I95+1</f>
        <v>197</v>
      </c>
      <c r="J101" s="7">
        <f>+J95+1</f>
        <v>17</v>
      </c>
      <c r="K101" s="5" t="s">
        <v>32</v>
      </c>
      <c r="L101" s="5" t="s">
        <v>33</v>
      </c>
      <c r="M101" s="5" t="s">
        <v>38</v>
      </c>
      <c r="N101" s="5" t="s">
        <v>34</v>
      </c>
      <c r="O101" s="5" t="s">
        <v>35</v>
      </c>
      <c r="P101" s="5" t="s">
        <v>36</v>
      </c>
      <c r="Q101" s="5" t="str">
        <f>CONCATENATE("X",H101)</f>
        <v>X0</v>
      </c>
      <c r="R101" s="5" t="s">
        <v>37</v>
      </c>
    </row>
    <row r="102" spans="1:18" ht="15" x14ac:dyDescent="0.25">
      <c r="A102" s="131">
        <f ca="1">IF($E$2="X",0,IF(J103&gt;2,H101,J103))</f>
        <v>0</v>
      </c>
      <c r="B102" s="100"/>
      <c r="C102" s="123" t="str">
        <f ca="1">IF(PORTADA!$E$35="A",CONCATENATE(I102," ",G102),"")</f>
        <v>a)  0</v>
      </c>
      <c r="D102" s="102"/>
      <c r="G102" s="13">
        <f>IF(L105="FIN","",LOOKUP(I101,DATOS!A:A,DATOS!J:J))</f>
        <v>0</v>
      </c>
      <c r="I102" s="10" t="s">
        <v>44</v>
      </c>
      <c r="J102" s="5" t="s">
        <v>5</v>
      </c>
      <c r="K102" s="5">
        <f>IF(L102&gt;0,0,O102)</f>
        <v>0</v>
      </c>
      <c r="L102" s="5">
        <f>IF(O103&gt;0,1,0)</f>
        <v>0</v>
      </c>
      <c r="M102" s="5">
        <f>IF(L102=1,-1/COUNTA(P102:P105),0)</f>
        <v>0</v>
      </c>
      <c r="N102" s="5">
        <f>COUNTA(B102:B105)</f>
        <v>0</v>
      </c>
      <c r="O102" s="5">
        <f>COUNTIF(Q102:Q105,Q101)</f>
        <v>0</v>
      </c>
      <c r="P102" s="6" t="s">
        <v>0</v>
      </c>
      <c r="Q102" s="5" t="str">
        <f>CONCATENATE(B102,P102)</f>
        <v>A</v>
      </c>
      <c r="R102" s="5">
        <f>IF(O102&gt;0,O102+N102,N102*3)</f>
        <v>0</v>
      </c>
    </row>
    <row r="103" spans="1:18" ht="15" x14ac:dyDescent="0.25">
      <c r="A103" s="131"/>
      <c r="B103" s="100"/>
      <c r="C103" s="123" t="str">
        <f ca="1">IF(PORTADA!$E$35="A",CONCATENATE(I103," ",G103),"")</f>
        <v>b)  0</v>
      </c>
      <c r="D103" s="102"/>
      <c r="G103" s="13">
        <f>IF(L105="FIN","",LOOKUP(I101,DATOS!A:A,DATOS!K:K))</f>
        <v>0</v>
      </c>
      <c r="I103" s="10" t="s">
        <v>45</v>
      </c>
      <c r="J103" s="5">
        <f ca="1">IF(PORTADA!$E$35="A",R102,0)</f>
        <v>0</v>
      </c>
      <c r="K103" s="5"/>
      <c r="L103" s="5"/>
      <c r="M103" s="5"/>
      <c r="N103" s="5"/>
      <c r="O103" s="5">
        <f>N102-O102</f>
        <v>0</v>
      </c>
      <c r="P103" s="6" t="s">
        <v>1</v>
      </c>
      <c r="Q103" s="5" t="str">
        <f>CONCATENATE(B103,P103)</f>
        <v>B</v>
      </c>
      <c r="R103" s="5"/>
    </row>
    <row r="104" spans="1:18" ht="15" x14ac:dyDescent="0.25">
      <c r="A104" s="131"/>
      <c r="B104" s="100"/>
      <c r="C104" s="123" t="str">
        <f ca="1">IF(PORTADA!$E$35="A",CONCATENATE(I104," ",G104),"")</f>
        <v>c)  0</v>
      </c>
      <c r="D104" s="102"/>
      <c r="G104" s="13">
        <f>IF(L105="FIN","",LOOKUP(I101,DATOS!A:A,DATOS!L:L))</f>
        <v>0</v>
      </c>
      <c r="I104" s="10" t="s">
        <v>46</v>
      </c>
      <c r="J104" s="5"/>
      <c r="K104" s="5"/>
      <c r="L104" s="5"/>
      <c r="M104" s="5"/>
      <c r="N104" s="5"/>
      <c r="O104" s="5"/>
      <c r="P104" s="6" t="s">
        <v>2</v>
      </c>
      <c r="Q104" s="5" t="str">
        <f>CONCATENATE(B104,P104)</f>
        <v>C</v>
      </c>
      <c r="R104" s="5"/>
    </row>
    <row r="105" spans="1:18" ht="15" x14ac:dyDescent="0.25">
      <c r="A105" s="131"/>
      <c r="B105" s="100"/>
      <c r="C105" s="123" t="str">
        <f ca="1">IF(PORTADA!$E$35="A",CONCATENATE(I105," ",G105),"")</f>
        <v>d) 0</v>
      </c>
      <c r="D105" s="102"/>
      <c r="G105" s="13">
        <f>IF(L105="FIN","",LOOKUP(I101,DATOS!A:A,DATOS!M:M))</f>
        <v>0</v>
      </c>
      <c r="I105" s="10" t="s">
        <v>47</v>
      </c>
      <c r="J105" s="17">
        <f>LOOKUP(I101,DATOS!A:A,DATOS!F:F)</f>
        <v>17</v>
      </c>
      <c r="K105" s="18" t="str">
        <f>LOOKUP(I101,DATOS!A:A,DATOS!D:D)</f>
        <v>TEST 10</v>
      </c>
      <c r="L105" s="16" t="str">
        <f>IF(J105=J101,"","FIN")</f>
        <v/>
      </c>
      <c r="M105" s="5"/>
      <c r="N105" s="5"/>
      <c r="O105" s="5"/>
      <c r="P105" s="6" t="s">
        <v>3</v>
      </c>
      <c r="Q105" s="5" t="str">
        <f>CONCATENATE(B105,P105)</f>
        <v>D</v>
      </c>
      <c r="R105" s="5"/>
    </row>
    <row r="106" spans="1:18" ht="15" x14ac:dyDescent="0.25">
      <c r="A106" s="92"/>
      <c r="B106" s="103"/>
      <c r="C106" s="126"/>
      <c r="D106" s="104"/>
    </row>
    <row r="107" spans="1:18" ht="15" x14ac:dyDescent="0.25">
      <c r="A107" s="92"/>
      <c r="B107" s="97"/>
      <c r="C107" s="122" t="str">
        <f ca="1">IF(PORTADA!$E$35="A",CONCATENATE(J107,".- ",G107),"")</f>
        <v>18.- 0</v>
      </c>
      <c r="D107" s="99"/>
      <c r="E107" s="92"/>
      <c r="F107" s="92"/>
      <c r="G107" s="15">
        <f>IF(L111="FIN","",LOOKUP(I107,DATOS!A:A,DATOS!G:G))</f>
        <v>0</v>
      </c>
      <c r="H107" s="15">
        <f>IF(L111="FIN",0,LOOKUP(I107,DATOS!A:A,DATOS!N:N))</f>
        <v>0</v>
      </c>
      <c r="I107" s="10">
        <f>+I101+1</f>
        <v>198</v>
      </c>
      <c r="J107" s="7">
        <f>+J101+1</f>
        <v>18</v>
      </c>
      <c r="K107" s="5" t="s">
        <v>32</v>
      </c>
      <c r="L107" s="5" t="s">
        <v>33</v>
      </c>
      <c r="M107" s="5" t="s">
        <v>38</v>
      </c>
      <c r="N107" s="5" t="s">
        <v>34</v>
      </c>
      <c r="O107" s="5" t="s">
        <v>35</v>
      </c>
      <c r="P107" s="5" t="s">
        <v>36</v>
      </c>
      <c r="Q107" s="5" t="str">
        <f>CONCATENATE("X",H107)</f>
        <v>X0</v>
      </c>
      <c r="R107" s="5" t="s">
        <v>37</v>
      </c>
    </row>
    <row r="108" spans="1:18" ht="15" x14ac:dyDescent="0.25">
      <c r="A108" s="131">
        <f ca="1">IF($E$2="X",0,IF(J109&gt;2,H107,J109))</f>
        <v>0</v>
      </c>
      <c r="B108" s="100"/>
      <c r="C108" s="123" t="str">
        <f ca="1">IF(PORTADA!$E$35="A",CONCATENATE(I108," ",G108),"")</f>
        <v>a)  0</v>
      </c>
      <c r="D108" s="102"/>
      <c r="G108" s="13">
        <f>IF(L111="FIN","",LOOKUP(I107,DATOS!A:A,DATOS!J:J))</f>
        <v>0</v>
      </c>
      <c r="I108" s="10" t="s">
        <v>44</v>
      </c>
      <c r="J108" s="5" t="s">
        <v>5</v>
      </c>
      <c r="K108" s="5">
        <f>IF(L108&gt;0,0,O108)</f>
        <v>0</v>
      </c>
      <c r="L108" s="5">
        <f>IF(O109&gt;0,1,0)</f>
        <v>0</v>
      </c>
      <c r="M108" s="5">
        <f>IF(L108=1,-1/COUNTA(P108:P111),0)</f>
        <v>0</v>
      </c>
      <c r="N108" s="5">
        <f>COUNTA(B108:B111)</f>
        <v>0</v>
      </c>
      <c r="O108" s="5">
        <f>COUNTIF(Q108:Q111,Q107)</f>
        <v>0</v>
      </c>
      <c r="P108" s="6" t="s">
        <v>0</v>
      </c>
      <c r="Q108" s="5" t="str">
        <f>CONCATENATE(B108,P108)</f>
        <v>A</v>
      </c>
      <c r="R108" s="5">
        <f>IF(O108&gt;0,O108+N108,N108*3)</f>
        <v>0</v>
      </c>
    </row>
    <row r="109" spans="1:18" ht="15" x14ac:dyDescent="0.25">
      <c r="A109" s="131"/>
      <c r="B109" s="100"/>
      <c r="C109" s="123" t="str">
        <f ca="1">IF(PORTADA!$E$35="A",CONCATENATE(I109," ",G109),"")</f>
        <v>b)  0</v>
      </c>
      <c r="D109" s="102"/>
      <c r="G109" s="13">
        <f>IF(L111="FIN","",LOOKUP(I107,DATOS!A:A,DATOS!K:K))</f>
        <v>0</v>
      </c>
      <c r="I109" s="10" t="s">
        <v>45</v>
      </c>
      <c r="J109" s="5">
        <f ca="1">IF(PORTADA!$E$35="A",R108,0)</f>
        <v>0</v>
      </c>
      <c r="K109" s="5"/>
      <c r="L109" s="5"/>
      <c r="M109" s="5"/>
      <c r="N109" s="5"/>
      <c r="O109" s="5">
        <f>N108-O108</f>
        <v>0</v>
      </c>
      <c r="P109" s="6" t="s">
        <v>1</v>
      </c>
      <c r="Q109" s="5" t="str">
        <f>CONCATENATE(B109,P109)</f>
        <v>B</v>
      </c>
      <c r="R109" s="5"/>
    </row>
    <row r="110" spans="1:18" ht="15" x14ac:dyDescent="0.25">
      <c r="A110" s="131"/>
      <c r="B110" s="100"/>
      <c r="C110" s="123" t="str">
        <f ca="1">IF(PORTADA!$E$35="A",CONCATENATE(I110," ",G110),"")</f>
        <v>c)  0</v>
      </c>
      <c r="D110" s="102"/>
      <c r="G110" s="13">
        <f>IF(L111="FIN","",LOOKUP(I107,DATOS!A:A,DATOS!L:L))</f>
        <v>0</v>
      </c>
      <c r="I110" s="10" t="s">
        <v>46</v>
      </c>
      <c r="J110" s="5"/>
      <c r="K110" s="5"/>
      <c r="L110" s="5"/>
      <c r="M110" s="5"/>
      <c r="N110" s="5"/>
      <c r="O110" s="5"/>
      <c r="P110" s="6" t="s">
        <v>2</v>
      </c>
      <c r="Q110" s="5" t="str">
        <f>CONCATENATE(B110,P110)</f>
        <v>C</v>
      </c>
      <c r="R110" s="5"/>
    </row>
    <row r="111" spans="1:18" ht="15" x14ac:dyDescent="0.25">
      <c r="A111" s="131"/>
      <c r="B111" s="100"/>
      <c r="C111" s="123" t="str">
        <f ca="1">IF(PORTADA!$E$35="A",CONCATENATE(I111," ",G111),"")</f>
        <v>d) 0</v>
      </c>
      <c r="D111" s="102"/>
      <c r="G111" s="13">
        <f>IF(L111="FIN","",LOOKUP(I107,DATOS!A:A,DATOS!M:M))</f>
        <v>0</v>
      </c>
      <c r="I111" s="10" t="s">
        <v>47</v>
      </c>
      <c r="J111" s="17">
        <f>LOOKUP(I107,DATOS!A:A,DATOS!F:F)</f>
        <v>18</v>
      </c>
      <c r="K111" s="18" t="str">
        <f>LOOKUP(I107,DATOS!A:A,DATOS!D:D)</f>
        <v>TEST 10</v>
      </c>
      <c r="L111" s="16" t="str">
        <f>IF(J111=J107,"","FIN")</f>
        <v/>
      </c>
      <c r="M111" s="5"/>
      <c r="N111" s="5"/>
      <c r="O111" s="5"/>
      <c r="P111" s="6" t="s">
        <v>3</v>
      </c>
      <c r="Q111" s="5" t="str">
        <f>CONCATENATE(B111,P111)</f>
        <v>D</v>
      </c>
      <c r="R111" s="5"/>
    </row>
    <row r="112" spans="1:18" ht="15" x14ac:dyDescent="0.25">
      <c r="A112" s="92"/>
      <c r="B112" s="103"/>
      <c r="C112" s="126"/>
      <c r="D112" s="104"/>
    </row>
    <row r="113" spans="1:18" ht="15" x14ac:dyDescent="0.25">
      <c r="A113" s="92"/>
      <c r="B113" s="97"/>
      <c r="C113" s="122" t="str">
        <f ca="1">IF(PORTADA!$E$35="A",CONCATENATE(J113,".- ",G113),"")</f>
        <v>19.- 0</v>
      </c>
      <c r="D113" s="99"/>
      <c r="E113" s="92"/>
      <c r="F113" s="92"/>
      <c r="G113" s="15">
        <f>IF(L117="FIN","",LOOKUP(I113,DATOS!A:A,DATOS!G:G))</f>
        <v>0</v>
      </c>
      <c r="H113" s="15">
        <f>IF(L117="FIN",0,LOOKUP(I113,DATOS!A:A,DATOS!N:N))</f>
        <v>0</v>
      </c>
      <c r="I113" s="10">
        <f>+I107+1</f>
        <v>199</v>
      </c>
      <c r="J113" s="7">
        <f>+J107+1</f>
        <v>19</v>
      </c>
      <c r="K113" s="5" t="s">
        <v>32</v>
      </c>
      <c r="L113" s="5" t="s">
        <v>33</v>
      </c>
      <c r="M113" s="5" t="s">
        <v>38</v>
      </c>
      <c r="N113" s="5" t="s">
        <v>34</v>
      </c>
      <c r="O113" s="5" t="s">
        <v>35</v>
      </c>
      <c r="P113" s="5" t="s">
        <v>36</v>
      </c>
      <c r="Q113" s="5" t="str">
        <f>CONCATENATE("X",H113)</f>
        <v>X0</v>
      </c>
      <c r="R113" s="5" t="s">
        <v>37</v>
      </c>
    </row>
    <row r="114" spans="1:18" ht="15" x14ac:dyDescent="0.25">
      <c r="A114" s="131">
        <f ca="1">IF($E$2="X",0,IF(J115&gt;2,H113,J115))</f>
        <v>0</v>
      </c>
      <c r="B114" s="100"/>
      <c r="C114" s="123" t="str">
        <f ca="1">IF(PORTADA!$E$35="A",CONCATENATE(I114," ",G114),"")</f>
        <v>a)  0</v>
      </c>
      <c r="D114" s="102"/>
      <c r="G114" s="13">
        <f>IF(L117="FIN","",LOOKUP(I113,DATOS!A:A,DATOS!J:J))</f>
        <v>0</v>
      </c>
      <c r="I114" s="10" t="s">
        <v>44</v>
      </c>
      <c r="J114" s="5" t="s">
        <v>5</v>
      </c>
      <c r="K114" s="5">
        <f>IF(L114&gt;0,0,O114)</f>
        <v>0</v>
      </c>
      <c r="L114" s="5">
        <f>IF(O115&gt;0,1,0)</f>
        <v>0</v>
      </c>
      <c r="M114" s="5">
        <f>IF(L114=1,-1/COUNTA(P114:P117),0)</f>
        <v>0</v>
      </c>
      <c r="N114" s="5">
        <f>COUNTA(B114:B117)</f>
        <v>0</v>
      </c>
      <c r="O114" s="5">
        <f>COUNTIF(Q114:Q117,Q113)</f>
        <v>0</v>
      </c>
      <c r="P114" s="6" t="s">
        <v>0</v>
      </c>
      <c r="Q114" s="5" t="str">
        <f>CONCATENATE(B114,P114)</f>
        <v>A</v>
      </c>
      <c r="R114" s="5">
        <f>IF(O114&gt;0,O114+N114,N114*3)</f>
        <v>0</v>
      </c>
    </row>
    <row r="115" spans="1:18" ht="15" x14ac:dyDescent="0.25">
      <c r="A115" s="131"/>
      <c r="B115" s="100"/>
      <c r="C115" s="123" t="str">
        <f ca="1">IF(PORTADA!$E$35="A",CONCATENATE(I115," ",G115),"")</f>
        <v>b)  0</v>
      </c>
      <c r="D115" s="102"/>
      <c r="G115" s="13">
        <f>IF(L117="FIN","",LOOKUP(I113,DATOS!A:A,DATOS!K:K))</f>
        <v>0</v>
      </c>
      <c r="I115" s="10" t="s">
        <v>45</v>
      </c>
      <c r="J115" s="5">
        <f ca="1">IF(PORTADA!$E$35="A",R114,0)</f>
        <v>0</v>
      </c>
      <c r="K115" s="5"/>
      <c r="L115" s="5"/>
      <c r="M115" s="5"/>
      <c r="N115" s="5"/>
      <c r="O115" s="5">
        <f>N114-O114</f>
        <v>0</v>
      </c>
      <c r="P115" s="6" t="s">
        <v>1</v>
      </c>
      <c r="Q115" s="5" t="str">
        <f>CONCATENATE(B115,P115)</f>
        <v>B</v>
      </c>
      <c r="R115" s="5"/>
    </row>
    <row r="116" spans="1:18" ht="15" x14ac:dyDescent="0.25">
      <c r="A116" s="131"/>
      <c r="B116" s="100"/>
      <c r="C116" s="123" t="str">
        <f ca="1">IF(PORTADA!$E$35="A",CONCATENATE(I116," ",G116),"")</f>
        <v>c)  0</v>
      </c>
      <c r="D116" s="102"/>
      <c r="G116" s="13">
        <f>IF(L117="FIN","",LOOKUP(I113,DATOS!A:A,DATOS!L:L))</f>
        <v>0</v>
      </c>
      <c r="I116" s="10" t="s">
        <v>46</v>
      </c>
      <c r="J116" s="5"/>
      <c r="K116" s="5"/>
      <c r="L116" s="5"/>
      <c r="M116" s="5"/>
      <c r="N116" s="5"/>
      <c r="O116" s="5"/>
      <c r="P116" s="6" t="s">
        <v>2</v>
      </c>
      <c r="Q116" s="5" t="str">
        <f>CONCATENATE(B116,P116)</f>
        <v>C</v>
      </c>
      <c r="R116" s="5"/>
    </row>
    <row r="117" spans="1:18" ht="15" x14ac:dyDescent="0.25">
      <c r="A117" s="131"/>
      <c r="B117" s="100"/>
      <c r="C117" s="123" t="str">
        <f ca="1">IF(PORTADA!$E$35="A",CONCATENATE(I117," ",G117),"")</f>
        <v>d) 0</v>
      </c>
      <c r="D117" s="102"/>
      <c r="G117" s="13">
        <f>IF(L117="FIN","",LOOKUP(I113,DATOS!A:A,DATOS!M:M))</f>
        <v>0</v>
      </c>
      <c r="I117" s="10" t="s">
        <v>47</v>
      </c>
      <c r="J117" s="17">
        <f>LOOKUP(I113,DATOS!A:A,DATOS!F:F)</f>
        <v>19</v>
      </c>
      <c r="K117" s="18" t="str">
        <f>LOOKUP(I113,DATOS!A:A,DATOS!D:D)</f>
        <v>TEST 10</v>
      </c>
      <c r="L117" s="16" t="str">
        <f>IF(J117=J113,"","FIN")</f>
        <v/>
      </c>
      <c r="M117" s="5"/>
      <c r="N117" s="5"/>
      <c r="O117" s="5"/>
      <c r="P117" s="6" t="s">
        <v>3</v>
      </c>
      <c r="Q117" s="5" t="str">
        <f>CONCATENATE(B117,P117)</f>
        <v>D</v>
      </c>
      <c r="R117" s="5"/>
    </row>
    <row r="118" spans="1:18" ht="15" x14ac:dyDescent="0.25">
      <c r="A118" s="92"/>
      <c r="B118" s="103"/>
      <c r="C118" s="126"/>
      <c r="D118" s="104"/>
    </row>
    <row r="119" spans="1:18" ht="15" x14ac:dyDescent="0.25">
      <c r="A119" s="92"/>
      <c r="B119" s="97"/>
      <c r="C119" s="122" t="str">
        <f ca="1">IF(PORTADA!$E$35="A",CONCATENATE(J119,".- ",G119),"")</f>
        <v>20.- 0</v>
      </c>
      <c r="D119" s="99"/>
      <c r="E119" s="92"/>
      <c r="F119" s="92"/>
      <c r="G119" s="15">
        <f>IF(L123="FIN","",LOOKUP(I119,DATOS!A:A,DATOS!G:G))</f>
        <v>0</v>
      </c>
      <c r="H119" s="15">
        <f>IF(L123="FIN",0,LOOKUP(I119,DATOS!A:A,DATOS!N:N))</f>
        <v>0</v>
      </c>
      <c r="I119" s="10">
        <f>+I113+1</f>
        <v>200</v>
      </c>
      <c r="J119" s="7">
        <f>+J113+1</f>
        <v>20</v>
      </c>
      <c r="K119" s="5" t="s">
        <v>32</v>
      </c>
      <c r="L119" s="5" t="s">
        <v>33</v>
      </c>
      <c r="M119" s="5" t="s">
        <v>38</v>
      </c>
      <c r="N119" s="5" t="s">
        <v>34</v>
      </c>
      <c r="O119" s="5" t="s">
        <v>35</v>
      </c>
      <c r="P119" s="5" t="s">
        <v>36</v>
      </c>
      <c r="Q119" s="5" t="str">
        <f>CONCATENATE("X",H119)</f>
        <v>X0</v>
      </c>
      <c r="R119" s="5" t="s">
        <v>37</v>
      </c>
    </row>
    <row r="120" spans="1:18" ht="15" x14ac:dyDescent="0.25">
      <c r="A120" s="131">
        <f ca="1">IF($E$2="X",0,IF(J121&gt;2,H119,J121))</f>
        <v>0</v>
      </c>
      <c r="B120" s="100"/>
      <c r="C120" s="123" t="str">
        <f ca="1">IF(PORTADA!$E$35="A",CONCATENATE(I120," ",G120),"")</f>
        <v>a)  0</v>
      </c>
      <c r="D120" s="102"/>
      <c r="G120" s="13">
        <f>IF(L123="FIN","",LOOKUP(I119,DATOS!A:A,DATOS!J:J))</f>
        <v>0</v>
      </c>
      <c r="I120" s="10" t="s">
        <v>44</v>
      </c>
      <c r="J120" s="5" t="s">
        <v>5</v>
      </c>
      <c r="K120" s="5">
        <f>IF(L120&gt;0,0,O120)</f>
        <v>0</v>
      </c>
      <c r="L120" s="5">
        <f>IF(O121&gt;0,1,0)</f>
        <v>0</v>
      </c>
      <c r="M120" s="5">
        <f>IF(L120=1,-1/COUNTA(P120:P123),0)</f>
        <v>0</v>
      </c>
      <c r="N120" s="5">
        <f>COUNTA(B120:B123)</f>
        <v>0</v>
      </c>
      <c r="O120" s="5">
        <f>COUNTIF(Q120:Q123,Q119)</f>
        <v>0</v>
      </c>
      <c r="P120" s="6" t="s">
        <v>0</v>
      </c>
      <c r="Q120" s="5" t="str">
        <f>CONCATENATE(B120,P120)</f>
        <v>A</v>
      </c>
      <c r="R120" s="5">
        <f>IF(O120&gt;0,O120+N120,N120*3)</f>
        <v>0</v>
      </c>
    </row>
    <row r="121" spans="1:18" ht="15" x14ac:dyDescent="0.25">
      <c r="A121" s="131"/>
      <c r="B121" s="100"/>
      <c r="C121" s="123" t="str">
        <f ca="1">IF(PORTADA!$E$35="A",CONCATENATE(I121," ",G121),"")</f>
        <v>b)  0</v>
      </c>
      <c r="D121" s="102"/>
      <c r="G121" s="13">
        <f>IF(L123="FIN","",LOOKUP(I119,DATOS!A:A,DATOS!K:K))</f>
        <v>0</v>
      </c>
      <c r="I121" s="10" t="s">
        <v>45</v>
      </c>
      <c r="J121" s="5">
        <f ca="1">IF(PORTADA!$E$35="A",R120,0)</f>
        <v>0</v>
      </c>
      <c r="K121" s="5"/>
      <c r="L121" s="5"/>
      <c r="M121" s="5"/>
      <c r="N121" s="5"/>
      <c r="O121" s="5">
        <f>N120-O120</f>
        <v>0</v>
      </c>
      <c r="P121" s="6" t="s">
        <v>1</v>
      </c>
      <c r="Q121" s="5" t="str">
        <f>CONCATENATE(B121,P121)</f>
        <v>B</v>
      </c>
      <c r="R121" s="5"/>
    </row>
    <row r="122" spans="1:18" ht="15" x14ac:dyDescent="0.25">
      <c r="A122" s="131"/>
      <c r="B122" s="100"/>
      <c r="C122" s="123" t="str">
        <f ca="1">IF(PORTADA!$E$35="A",CONCATENATE(I122," ",G122),"")</f>
        <v>c)  0</v>
      </c>
      <c r="D122" s="102"/>
      <c r="G122" s="13">
        <f>IF(L123="FIN","",LOOKUP(I119,DATOS!A:A,DATOS!L:L))</f>
        <v>0</v>
      </c>
      <c r="I122" s="10" t="s">
        <v>46</v>
      </c>
      <c r="J122" s="5"/>
      <c r="K122" s="5"/>
      <c r="L122" s="5"/>
      <c r="M122" s="5"/>
      <c r="N122" s="5"/>
      <c r="O122" s="5"/>
      <c r="P122" s="6" t="s">
        <v>2</v>
      </c>
      <c r="Q122" s="5" t="str">
        <f>CONCATENATE(B122,P122)</f>
        <v>C</v>
      </c>
      <c r="R122" s="5"/>
    </row>
    <row r="123" spans="1:18" ht="15" x14ac:dyDescent="0.25">
      <c r="A123" s="131"/>
      <c r="B123" s="100"/>
      <c r="C123" s="123" t="str">
        <f ca="1">IF(PORTADA!$E$35="A",CONCATENATE(I123," ",G123),"")</f>
        <v>d) 0</v>
      </c>
      <c r="D123" s="102"/>
      <c r="G123" s="13">
        <f>IF(L123="FIN","",LOOKUP(I119,DATOS!A:A,DATOS!M:M))</f>
        <v>0</v>
      </c>
      <c r="I123" s="10" t="s">
        <v>47</v>
      </c>
      <c r="J123" s="17">
        <f>LOOKUP(I119,DATOS!A:A,DATOS!F:F)</f>
        <v>20</v>
      </c>
      <c r="K123" s="18" t="str">
        <f>LOOKUP(I119,DATOS!A:A,DATOS!D:D)</f>
        <v>TEST 10</v>
      </c>
      <c r="L123" s="16" t="str">
        <f>IF(J123=J119,"","FIN")</f>
        <v/>
      </c>
      <c r="M123" s="5"/>
      <c r="N123" s="5"/>
      <c r="O123" s="5"/>
      <c r="P123" s="6" t="s">
        <v>3</v>
      </c>
      <c r="Q123" s="5" t="str">
        <f>CONCATENATE(B123,P123)</f>
        <v>D</v>
      </c>
      <c r="R123" s="5"/>
    </row>
    <row r="124" spans="1:18" ht="15" x14ac:dyDescent="0.25">
      <c r="A124" s="92"/>
      <c r="B124" s="103"/>
      <c r="C124" s="126"/>
      <c r="D124" s="104"/>
    </row>
    <row r="125" spans="1:18" ht="15" x14ac:dyDescent="0.25">
      <c r="A125" s="92"/>
      <c r="B125" s="97"/>
      <c r="C125" s="122" t="str">
        <f ca="1">IF(PORTADA!$E$35="A",CONCATENATE(J125,".- ",G125),"")</f>
        <v xml:space="preserve">21.- </v>
      </c>
      <c r="D125" s="99"/>
      <c r="E125" s="92"/>
      <c r="F125" s="92"/>
      <c r="G125" s="15" t="str">
        <f>IF(L129="FIN","",LOOKUP(I125,DATOS!A:A,DATOS!G:G))</f>
        <v/>
      </c>
      <c r="H125" s="15">
        <f>IF(L129="FIN",0,LOOKUP(I125,DATOS!A:A,DATOS!N:N))</f>
        <v>0</v>
      </c>
      <c r="I125" s="10">
        <f>+I119+1</f>
        <v>201</v>
      </c>
      <c r="J125" s="7">
        <f>+J119+1</f>
        <v>21</v>
      </c>
      <c r="K125" s="5" t="s">
        <v>32</v>
      </c>
      <c r="L125" s="5" t="s">
        <v>33</v>
      </c>
      <c r="M125" s="5" t="s">
        <v>38</v>
      </c>
      <c r="N125" s="5" t="s">
        <v>34</v>
      </c>
      <c r="O125" s="5" t="s">
        <v>35</v>
      </c>
      <c r="P125" s="5" t="s">
        <v>36</v>
      </c>
      <c r="Q125" s="5" t="str">
        <f>CONCATENATE("X",H125)</f>
        <v>X0</v>
      </c>
      <c r="R125" s="5" t="s">
        <v>37</v>
      </c>
    </row>
    <row r="126" spans="1:18" ht="15" x14ac:dyDescent="0.25">
      <c r="A126" s="131">
        <f ca="1">IF($E$2="X",0,IF(J127&gt;2,H125,J127))</f>
        <v>0</v>
      </c>
      <c r="B126" s="100"/>
      <c r="C126" s="123" t="str">
        <f ca="1">IF(PORTADA!$E$35="A",CONCATENATE(I126," ",G126),"")</f>
        <v xml:space="preserve">a)  </v>
      </c>
      <c r="D126" s="102"/>
      <c r="G126" s="13" t="str">
        <f>IF(L129="FIN","",LOOKUP(I125,DATOS!A:A,DATOS!J:J))</f>
        <v/>
      </c>
      <c r="I126" s="10" t="s">
        <v>44</v>
      </c>
      <c r="J126" s="5" t="s">
        <v>5</v>
      </c>
      <c r="K126" s="5">
        <f>IF(L126&gt;0,0,O126)</f>
        <v>0</v>
      </c>
      <c r="L126" s="5">
        <f>IF(O127&gt;0,1,0)</f>
        <v>0</v>
      </c>
      <c r="M126" s="5">
        <f>IF(L126=1,-1/COUNTA(P126:P129),0)</f>
        <v>0</v>
      </c>
      <c r="N126" s="5">
        <f>COUNTA(B126:B129)</f>
        <v>0</v>
      </c>
      <c r="O126" s="5">
        <f>COUNTIF(Q126:Q129,Q125)</f>
        <v>0</v>
      </c>
      <c r="P126" s="6" t="s">
        <v>0</v>
      </c>
      <c r="Q126" s="5" t="str">
        <f>CONCATENATE(B126,P126)</f>
        <v>A</v>
      </c>
      <c r="R126" s="5">
        <f>IF(O126&gt;0,O126+N126,N126*3)</f>
        <v>0</v>
      </c>
    </row>
    <row r="127" spans="1:18" ht="15" x14ac:dyDescent="0.25">
      <c r="A127" s="131"/>
      <c r="B127" s="100"/>
      <c r="C127" s="123" t="str">
        <f ca="1">IF(PORTADA!$E$35="A",CONCATENATE(I127," ",G127),"")</f>
        <v xml:space="preserve">b)  </v>
      </c>
      <c r="D127" s="102"/>
      <c r="G127" s="13" t="str">
        <f>IF(L129="FIN","",LOOKUP(I125,DATOS!A:A,DATOS!K:K))</f>
        <v/>
      </c>
      <c r="I127" s="10" t="s">
        <v>45</v>
      </c>
      <c r="J127" s="5">
        <f ca="1">IF(PORTADA!$E$35="A",R126,0)</f>
        <v>0</v>
      </c>
      <c r="K127" s="5"/>
      <c r="L127" s="5"/>
      <c r="M127" s="5"/>
      <c r="N127" s="5"/>
      <c r="O127" s="5">
        <f>N126-O126</f>
        <v>0</v>
      </c>
      <c r="P127" s="6" t="s">
        <v>1</v>
      </c>
      <c r="Q127" s="5" t="str">
        <f>CONCATENATE(B127,P127)</f>
        <v>B</v>
      </c>
      <c r="R127" s="5"/>
    </row>
    <row r="128" spans="1:18" ht="15" x14ac:dyDescent="0.25">
      <c r="A128" s="131"/>
      <c r="B128" s="100"/>
      <c r="C128" s="123" t="str">
        <f ca="1">IF(PORTADA!$E$35="A",CONCATENATE(I128," ",G128),"")</f>
        <v xml:space="preserve">c)  </v>
      </c>
      <c r="D128" s="102"/>
      <c r="G128" s="13" t="str">
        <f>IF(L129="FIN","",LOOKUP(I125,DATOS!A:A,DATOS!L:L))</f>
        <v/>
      </c>
      <c r="I128" s="10" t="s">
        <v>46</v>
      </c>
      <c r="J128" s="5"/>
      <c r="K128" s="5"/>
      <c r="L128" s="5"/>
      <c r="M128" s="5"/>
      <c r="N128" s="5"/>
      <c r="O128" s="5"/>
      <c r="P128" s="6" t="s">
        <v>2</v>
      </c>
      <c r="Q128" s="5" t="str">
        <f>CONCATENATE(B128,P128)</f>
        <v>C</v>
      </c>
      <c r="R128" s="5"/>
    </row>
    <row r="129" spans="1:18" ht="15" x14ac:dyDescent="0.25">
      <c r="A129" s="131"/>
      <c r="B129" s="100"/>
      <c r="C129" s="123" t="str">
        <f ca="1">IF(PORTADA!$E$35="A",CONCATENATE(I129," ",G129),"")</f>
        <v xml:space="preserve">d) </v>
      </c>
      <c r="D129" s="102"/>
      <c r="G129" s="13" t="str">
        <f>IF(L129="FIN","",LOOKUP(I125,DATOS!A:A,DATOS!M:M))</f>
        <v/>
      </c>
      <c r="I129" s="10" t="s">
        <v>47</v>
      </c>
      <c r="J129" s="17">
        <f>LOOKUP(I125,DATOS!A:A,DATOS!F:F)</f>
        <v>1</v>
      </c>
      <c r="K129" s="18" t="str">
        <f>LOOKUP(I125,DATOS!A:A,DATOS!D:D)</f>
        <v>TEST 11</v>
      </c>
      <c r="L129" s="16" t="str">
        <f>IF(J129=J125,"","FIN")</f>
        <v>FIN</v>
      </c>
      <c r="M129" s="5"/>
      <c r="N129" s="5"/>
      <c r="O129" s="5"/>
      <c r="P129" s="6" t="s">
        <v>3</v>
      </c>
      <c r="Q129" s="5" t="str">
        <f>CONCATENATE(B129,P129)</f>
        <v>D</v>
      </c>
      <c r="R129" s="5"/>
    </row>
    <row r="130" spans="1:18" ht="15" x14ac:dyDescent="0.25">
      <c r="A130" s="92"/>
      <c r="B130" s="103"/>
      <c r="C130" s="126"/>
      <c r="D130" s="104"/>
    </row>
    <row r="131" spans="1:18" ht="15" x14ac:dyDescent="0.25">
      <c r="A131" s="92"/>
      <c r="B131" s="97"/>
      <c r="C131" s="122" t="str">
        <f ca="1">IF(PORTADA!$E$35="A",CONCATENATE(J131,".- ",G131),"")</f>
        <v xml:space="preserve">22.- </v>
      </c>
      <c r="D131" s="99"/>
      <c r="E131" s="92"/>
      <c r="F131" s="92"/>
      <c r="G131" s="15" t="str">
        <f>IF(L135="FIN","",LOOKUP(I131,DATOS!A:A,DATOS!G:G))</f>
        <v/>
      </c>
      <c r="H131" s="15">
        <f>IF(L135="FIN",0,LOOKUP(I131,DATOS!A:A,DATOS!N:N))</f>
        <v>0</v>
      </c>
      <c r="I131" s="10">
        <f>+I125+1</f>
        <v>202</v>
      </c>
      <c r="J131" s="7">
        <f>+J125+1</f>
        <v>22</v>
      </c>
      <c r="K131" s="5" t="s">
        <v>32</v>
      </c>
      <c r="L131" s="5" t="s">
        <v>33</v>
      </c>
      <c r="M131" s="5" t="s">
        <v>38</v>
      </c>
      <c r="N131" s="5" t="s">
        <v>34</v>
      </c>
      <c r="O131" s="5" t="s">
        <v>35</v>
      </c>
      <c r="P131" s="5" t="s">
        <v>36</v>
      </c>
      <c r="Q131" s="5" t="str">
        <f>CONCATENATE("X",H131)</f>
        <v>X0</v>
      </c>
      <c r="R131" s="5" t="s">
        <v>37</v>
      </c>
    </row>
    <row r="132" spans="1:18" ht="15" x14ac:dyDescent="0.25">
      <c r="A132" s="131">
        <f ca="1">IF($E$2="X",0,IF(J133&gt;2,H131,J133))</f>
        <v>0</v>
      </c>
      <c r="B132" s="100"/>
      <c r="C132" s="123" t="str">
        <f ca="1">IF(PORTADA!$E$35="A",CONCATENATE(I132," ",G132),"")</f>
        <v xml:space="preserve">a)  </v>
      </c>
      <c r="D132" s="102"/>
      <c r="G132" s="13" t="str">
        <f>IF(L135="FIN","",LOOKUP(I131,DATOS!A:A,DATOS!J:J))</f>
        <v/>
      </c>
      <c r="I132" s="10" t="s">
        <v>44</v>
      </c>
      <c r="J132" s="5" t="s">
        <v>5</v>
      </c>
      <c r="K132" s="5">
        <f>IF(L132&gt;0,0,O132)</f>
        <v>0</v>
      </c>
      <c r="L132" s="5">
        <f>IF(O133&gt;0,1,0)</f>
        <v>0</v>
      </c>
      <c r="M132" s="5">
        <f>IF(L132=1,-1/COUNTA(P132:P135),0)</f>
        <v>0</v>
      </c>
      <c r="N132" s="5">
        <f>COUNTA(B132:B135)</f>
        <v>0</v>
      </c>
      <c r="O132" s="5">
        <f>COUNTIF(Q132:Q135,Q131)</f>
        <v>0</v>
      </c>
      <c r="P132" s="6" t="s">
        <v>0</v>
      </c>
      <c r="Q132" s="5" t="str">
        <f>CONCATENATE(B132,P132)</f>
        <v>A</v>
      </c>
      <c r="R132" s="5">
        <f>IF(O132&gt;0,O132+N132,N132*3)</f>
        <v>0</v>
      </c>
    </row>
    <row r="133" spans="1:18" ht="15" x14ac:dyDescent="0.25">
      <c r="A133" s="131"/>
      <c r="B133" s="100"/>
      <c r="C133" s="123" t="str">
        <f ca="1">IF(PORTADA!$E$35="A",CONCATENATE(I133," ",G133),"")</f>
        <v xml:space="preserve">b)  </v>
      </c>
      <c r="D133" s="102"/>
      <c r="G133" s="13" t="str">
        <f>IF(L135="FIN","",LOOKUP(I131,DATOS!A:A,DATOS!K:K))</f>
        <v/>
      </c>
      <c r="I133" s="10" t="s">
        <v>45</v>
      </c>
      <c r="J133" s="5">
        <f ca="1">IF(PORTADA!$E$35="A",R132,0)</f>
        <v>0</v>
      </c>
      <c r="K133" s="5"/>
      <c r="L133" s="5"/>
      <c r="M133" s="5"/>
      <c r="N133" s="5"/>
      <c r="O133" s="5">
        <f>N132-O132</f>
        <v>0</v>
      </c>
      <c r="P133" s="6" t="s">
        <v>1</v>
      </c>
      <c r="Q133" s="5" t="str">
        <f>CONCATENATE(B133,P133)</f>
        <v>B</v>
      </c>
      <c r="R133" s="5"/>
    </row>
    <row r="134" spans="1:18" ht="15" x14ac:dyDescent="0.25">
      <c r="A134" s="131"/>
      <c r="B134" s="100"/>
      <c r="C134" s="123" t="str">
        <f ca="1">IF(PORTADA!$E$35="A",CONCATENATE(I134," ",G134),"")</f>
        <v xml:space="preserve">c)  </v>
      </c>
      <c r="D134" s="102"/>
      <c r="G134" s="13" t="str">
        <f>IF(L135="FIN","",LOOKUP(I131,DATOS!A:A,DATOS!L:L))</f>
        <v/>
      </c>
      <c r="I134" s="10" t="s">
        <v>46</v>
      </c>
      <c r="J134" s="5"/>
      <c r="K134" s="5"/>
      <c r="L134" s="5"/>
      <c r="M134" s="5"/>
      <c r="N134" s="5"/>
      <c r="O134" s="5"/>
      <c r="P134" s="6" t="s">
        <v>2</v>
      </c>
      <c r="Q134" s="5" t="str">
        <f>CONCATENATE(B134,P134)</f>
        <v>C</v>
      </c>
      <c r="R134" s="5"/>
    </row>
    <row r="135" spans="1:18" ht="15" x14ac:dyDescent="0.25">
      <c r="A135" s="131"/>
      <c r="B135" s="100"/>
      <c r="C135" s="123" t="str">
        <f ca="1">IF(PORTADA!$E$35="A",CONCATENATE(I135," ",G135),"")</f>
        <v xml:space="preserve">d) </v>
      </c>
      <c r="D135" s="102"/>
      <c r="G135" s="13" t="str">
        <f>IF(L135="FIN","",LOOKUP(I131,DATOS!A:A,DATOS!M:M))</f>
        <v/>
      </c>
      <c r="I135" s="10" t="s">
        <v>47</v>
      </c>
      <c r="J135" s="17">
        <f>LOOKUP(I131,DATOS!A:A,DATOS!F:F)</f>
        <v>2</v>
      </c>
      <c r="K135" s="18" t="str">
        <f>LOOKUP(I131,DATOS!A:A,DATOS!D:D)</f>
        <v>TEST 11</v>
      </c>
      <c r="L135" s="16" t="str">
        <f>IF(J135=J131,"","FIN")</f>
        <v>FIN</v>
      </c>
      <c r="M135" s="5"/>
      <c r="N135" s="5"/>
      <c r="O135" s="5"/>
      <c r="P135" s="6" t="s">
        <v>3</v>
      </c>
      <c r="Q135" s="5" t="str">
        <f>CONCATENATE(B135,P135)</f>
        <v>D</v>
      </c>
      <c r="R135" s="5"/>
    </row>
    <row r="136" spans="1:18" ht="15" x14ac:dyDescent="0.25">
      <c r="A136" s="92"/>
      <c r="B136" s="103"/>
      <c r="C136" s="126"/>
      <c r="D136" s="104"/>
    </row>
    <row r="137" spans="1:18" ht="15" x14ac:dyDescent="0.25">
      <c r="A137" s="92"/>
      <c r="B137" s="97"/>
      <c r="C137" s="122" t="str">
        <f ca="1">IF(PORTADA!$E$35="A",CONCATENATE(J137,".- ",G137),"")</f>
        <v xml:space="preserve">23.- </v>
      </c>
      <c r="D137" s="99"/>
      <c r="E137" s="92"/>
      <c r="F137" s="92"/>
      <c r="G137" s="15" t="str">
        <f>IF(L141="FIN","",LOOKUP(I137,DATOS!A:A,DATOS!G:G))</f>
        <v/>
      </c>
      <c r="H137" s="15">
        <f>IF(L141="FIN",0,LOOKUP(I137,DATOS!A:A,DATOS!N:N))</f>
        <v>0</v>
      </c>
      <c r="I137" s="10">
        <f>+I131+1</f>
        <v>203</v>
      </c>
      <c r="J137" s="7">
        <f>+J131+1</f>
        <v>23</v>
      </c>
      <c r="K137" s="5" t="s">
        <v>32</v>
      </c>
      <c r="L137" s="5" t="s">
        <v>33</v>
      </c>
      <c r="M137" s="5" t="s">
        <v>38</v>
      </c>
      <c r="N137" s="5" t="s">
        <v>34</v>
      </c>
      <c r="O137" s="5" t="s">
        <v>35</v>
      </c>
      <c r="P137" s="5" t="s">
        <v>36</v>
      </c>
      <c r="Q137" s="5" t="str">
        <f>CONCATENATE("X",H137)</f>
        <v>X0</v>
      </c>
      <c r="R137" s="5" t="s">
        <v>37</v>
      </c>
    </row>
    <row r="138" spans="1:18" ht="15" x14ac:dyDescent="0.25">
      <c r="A138" s="131">
        <f ca="1">IF($E$2="X",0,IF(J139&gt;2,H137,J139))</f>
        <v>0</v>
      </c>
      <c r="B138" s="100"/>
      <c r="C138" s="123" t="str">
        <f ca="1">IF(PORTADA!$E$35="A",CONCATENATE(I138," ",G138),"")</f>
        <v xml:space="preserve">a)  </v>
      </c>
      <c r="D138" s="102"/>
      <c r="G138" s="13" t="str">
        <f>IF(L141="FIN","",LOOKUP(I137,DATOS!A:A,DATOS!J:J))</f>
        <v/>
      </c>
      <c r="I138" s="10" t="s">
        <v>44</v>
      </c>
      <c r="J138" s="5" t="s">
        <v>5</v>
      </c>
      <c r="K138" s="5">
        <f>IF(L138&gt;0,0,O138)</f>
        <v>0</v>
      </c>
      <c r="L138" s="5">
        <f>IF(O139&gt;0,1,0)</f>
        <v>0</v>
      </c>
      <c r="M138" s="5">
        <f>IF(L138=1,-1/COUNTA(P138:P141),0)</f>
        <v>0</v>
      </c>
      <c r="N138" s="5">
        <f>COUNTA(B138:B141)</f>
        <v>0</v>
      </c>
      <c r="O138" s="5">
        <f>COUNTIF(Q138:Q141,Q137)</f>
        <v>0</v>
      </c>
      <c r="P138" s="6" t="s">
        <v>0</v>
      </c>
      <c r="Q138" s="5" t="str">
        <f>CONCATENATE(B138,P138)</f>
        <v>A</v>
      </c>
      <c r="R138" s="5">
        <f>IF(O138&gt;0,O138+N138,N138*3)</f>
        <v>0</v>
      </c>
    </row>
    <row r="139" spans="1:18" ht="15" x14ac:dyDescent="0.25">
      <c r="A139" s="131"/>
      <c r="B139" s="100"/>
      <c r="C139" s="123" t="str">
        <f ca="1">IF(PORTADA!$E$35="A",CONCATENATE(I139," ",G139),"")</f>
        <v xml:space="preserve">b)  </v>
      </c>
      <c r="D139" s="102"/>
      <c r="G139" s="13" t="str">
        <f>IF(L141="FIN","",LOOKUP(I137,DATOS!A:A,DATOS!K:K))</f>
        <v/>
      </c>
      <c r="I139" s="10" t="s">
        <v>45</v>
      </c>
      <c r="J139" s="5">
        <f ca="1">IF(PORTADA!$E$35="A",R138,0)</f>
        <v>0</v>
      </c>
      <c r="K139" s="5"/>
      <c r="L139" s="5"/>
      <c r="M139" s="5"/>
      <c r="N139" s="5"/>
      <c r="O139" s="5">
        <f>N138-O138</f>
        <v>0</v>
      </c>
      <c r="P139" s="6" t="s">
        <v>1</v>
      </c>
      <c r="Q139" s="5" t="str">
        <f>CONCATENATE(B139,P139)</f>
        <v>B</v>
      </c>
      <c r="R139" s="5"/>
    </row>
    <row r="140" spans="1:18" ht="15" x14ac:dyDescent="0.25">
      <c r="A140" s="131"/>
      <c r="B140" s="100"/>
      <c r="C140" s="123" t="str">
        <f ca="1">IF(PORTADA!$E$35="A",CONCATENATE(I140," ",G140),"")</f>
        <v xml:space="preserve">c)  </v>
      </c>
      <c r="D140" s="102"/>
      <c r="G140" s="13" t="str">
        <f>IF(L141="FIN","",LOOKUP(I137,DATOS!A:A,DATOS!L:L))</f>
        <v/>
      </c>
      <c r="I140" s="10" t="s">
        <v>46</v>
      </c>
      <c r="J140" s="5"/>
      <c r="K140" s="5"/>
      <c r="L140" s="5"/>
      <c r="M140" s="5"/>
      <c r="N140" s="5"/>
      <c r="O140" s="5"/>
      <c r="P140" s="6" t="s">
        <v>2</v>
      </c>
      <c r="Q140" s="5" t="str">
        <f>CONCATENATE(B140,P140)</f>
        <v>C</v>
      </c>
      <c r="R140" s="5"/>
    </row>
    <row r="141" spans="1:18" ht="15" x14ac:dyDescent="0.25">
      <c r="A141" s="131"/>
      <c r="B141" s="100"/>
      <c r="C141" s="123" t="str">
        <f ca="1">IF(PORTADA!$E$35="A",CONCATENATE(I141," ",G141),"")</f>
        <v xml:space="preserve">d) </v>
      </c>
      <c r="D141" s="102"/>
      <c r="G141" s="13" t="str">
        <f>IF(L141="FIN","",LOOKUP(I137,DATOS!A:A,DATOS!M:M))</f>
        <v/>
      </c>
      <c r="I141" s="10" t="s">
        <v>47</v>
      </c>
      <c r="J141" s="17">
        <f>LOOKUP(I137,DATOS!A:A,DATOS!F:F)</f>
        <v>3</v>
      </c>
      <c r="K141" s="18" t="str">
        <f>LOOKUP(I137,DATOS!A:A,DATOS!D:D)</f>
        <v>TEST 11</v>
      </c>
      <c r="L141" s="16" t="str">
        <f>IF(J141=J137,"","FIN")</f>
        <v>FIN</v>
      </c>
      <c r="M141" s="5"/>
      <c r="N141" s="5"/>
      <c r="O141" s="5"/>
      <c r="P141" s="6" t="s">
        <v>3</v>
      </c>
      <c r="Q141" s="5" t="str">
        <f>CONCATENATE(B141,P141)</f>
        <v>D</v>
      </c>
      <c r="R141" s="5"/>
    </row>
    <row r="142" spans="1:18" ht="15" x14ac:dyDescent="0.25">
      <c r="A142" s="92"/>
      <c r="B142" s="103"/>
      <c r="C142" s="126"/>
      <c r="D142" s="104"/>
    </row>
    <row r="143" spans="1:18" ht="15" x14ac:dyDescent="0.25">
      <c r="A143" s="92"/>
      <c r="B143" s="97"/>
      <c r="C143" s="122" t="str">
        <f ca="1">IF(PORTADA!$E$35="A",CONCATENATE(J143,".- ",G143),"")</f>
        <v xml:space="preserve">24.- </v>
      </c>
      <c r="D143" s="99"/>
      <c r="E143" s="92"/>
      <c r="F143" s="92"/>
      <c r="G143" s="15" t="str">
        <f>IF(L147="FIN","",LOOKUP(I143,DATOS!A:A,DATOS!G:G))</f>
        <v/>
      </c>
      <c r="H143" s="15">
        <f>IF(L147="FIN",0,LOOKUP(I143,DATOS!A:A,DATOS!N:N))</f>
        <v>0</v>
      </c>
      <c r="I143" s="10">
        <f>+I137+1</f>
        <v>204</v>
      </c>
      <c r="J143" s="7">
        <f>+J137+1</f>
        <v>24</v>
      </c>
      <c r="K143" s="5" t="s">
        <v>32</v>
      </c>
      <c r="L143" s="5" t="s">
        <v>33</v>
      </c>
      <c r="M143" s="5" t="s">
        <v>38</v>
      </c>
      <c r="N143" s="5" t="s">
        <v>34</v>
      </c>
      <c r="O143" s="5" t="s">
        <v>35</v>
      </c>
      <c r="P143" s="5" t="s">
        <v>36</v>
      </c>
      <c r="Q143" s="5" t="str">
        <f>CONCATENATE("X",H143)</f>
        <v>X0</v>
      </c>
      <c r="R143" s="5" t="s">
        <v>37</v>
      </c>
    </row>
    <row r="144" spans="1:18" ht="15" x14ac:dyDescent="0.25">
      <c r="A144" s="131">
        <f ca="1">IF($E$2="X",0,IF(J145&gt;2,H143,J145))</f>
        <v>0</v>
      </c>
      <c r="B144" s="100"/>
      <c r="C144" s="123" t="str">
        <f ca="1">IF(PORTADA!$E$35="A",CONCATENATE(I144," ",G144),"")</f>
        <v xml:space="preserve">a)  </v>
      </c>
      <c r="D144" s="102"/>
      <c r="G144" s="13" t="str">
        <f>IF(L147="FIN","",LOOKUP(I143,DATOS!A:A,DATOS!J:J))</f>
        <v/>
      </c>
      <c r="I144" s="10" t="s">
        <v>44</v>
      </c>
      <c r="J144" s="5" t="s">
        <v>5</v>
      </c>
      <c r="K144" s="5">
        <f>IF(L144&gt;0,0,O144)</f>
        <v>0</v>
      </c>
      <c r="L144" s="5">
        <f>IF(O145&gt;0,1,0)</f>
        <v>0</v>
      </c>
      <c r="M144" s="5">
        <f>IF(L144=1,-1/COUNTA(P144:P147),0)</f>
        <v>0</v>
      </c>
      <c r="N144" s="5">
        <f>COUNTA(B144:B147)</f>
        <v>0</v>
      </c>
      <c r="O144" s="5">
        <f>COUNTIF(Q144:Q147,Q143)</f>
        <v>0</v>
      </c>
      <c r="P144" s="6" t="s">
        <v>0</v>
      </c>
      <c r="Q144" s="5" t="str">
        <f>CONCATENATE(B144,P144)</f>
        <v>A</v>
      </c>
      <c r="R144" s="5">
        <f>IF(O144&gt;0,O144+N144,N144*3)</f>
        <v>0</v>
      </c>
    </row>
    <row r="145" spans="1:18" ht="15" x14ac:dyDescent="0.25">
      <c r="A145" s="131"/>
      <c r="B145" s="100"/>
      <c r="C145" s="123" t="str">
        <f ca="1">IF(PORTADA!$E$35="A",CONCATENATE(I145," ",G145),"")</f>
        <v xml:space="preserve">b)  </v>
      </c>
      <c r="D145" s="102"/>
      <c r="G145" s="13" t="str">
        <f>IF(L147="FIN","",LOOKUP(I143,DATOS!A:A,DATOS!K:K))</f>
        <v/>
      </c>
      <c r="I145" s="10" t="s">
        <v>45</v>
      </c>
      <c r="J145" s="5">
        <f ca="1">IF(PORTADA!$E$35="A",R144,0)</f>
        <v>0</v>
      </c>
      <c r="K145" s="5"/>
      <c r="L145" s="5"/>
      <c r="M145" s="5"/>
      <c r="N145" s="5"/>
      <c r="O145" s="5">
        <f>N144-O144</f>
        <v>0</v>
      </c>
      <c r="P145" s="6" t="s">
        <v>1</v>
      </c>
      <c r="Q145" s="5" t="str">
        <f>CONCATENATE(B145,P145)</f>
        <v>B</v>
      </c>
      <c r="R145" s="5"/>
    </row>
    <row r="146" spans="1:18" ht="15" x14ac:dyDescent="0.25">
      <c r="A146" s="131"/>
      <c r="B146" s="100"/>
      <c r="C146" s="123" t="str">
        <f ca="1">IF(PORTADA!$E$35="A",CONCATENATE(I146," ",G146),"")</f>
        <v xml:space="preserve">c)  </v>
      </c>
      <c r="D146" s="102"/>
      <c r="G146" s="13" t="str">
        <f>IF(L147="FIN","",LOOKUP(I143,DATOS!A:A,DATOS!L:L))</f>
        <v/>
      </c>
      <c r="I146" s="10" t="s">
        <v>46</v>
      </c>
      <c r="J146" s="5"/>
      <c r="K146" s="5"/>
      <c r="L146" s="5"/>
      <c r="M146" s="5"/>
      <c r="N146" s="5"/>
      <c r="O146" s="5"/>
      <c r="P146" s="6" t="s">
        <v>2</v>
      </c>
      <c r="Q146" s="5" t="str">
        <f>CONCATENATE(B146,P146)</f>
        <v>C</v>
      </c>
      <c r="R146" s="5"/>
    </row>
    <row r="147" spans="1:18" ht="15" x14ac:dyDescent="0.25">
      <c r="A147" s="131"/>
      <c r="B147" s="100"/>
      <c r="C147" s="123" t="str">
        <f ca="1">IF(PORTADA!$E$35="A",CONCATENATE(I147," ",G147),"")</f>
        <v xml:space="preserve">d) </v>
      </c>
      <c r="D147" s="102"/>
      <c r="G147" s="13" t="str">
        <f>IF(L147="FIN","",LOOKUP(I143,DATOS!A:A,DATOS!M:M))</f>
        <v/>
      </c>
      <c r="I147" s="10" t="s">
        <v>47</v>
      </c>
      <c r="J147" s="17">
        <f>LOOKUP(I143,DATOS!A:A,DATOS!F:F)</f>
        <v>4</v>
      </c>
      <c r="K147" s="18" t="str">
        <f>LOOKUP(I143,DATOS!A:A,DATOS!D:D)</f>
        <v>TEST 11</v>
      </c>
      <c r="L147" s="16" t="str">
        <f>IF(J147=J143,"","FIN")</f>
        <v>FIN</v>
      </c>
      <c r="M147" s="5"/>
      <c r="N147" s="5"/>
      <c r="O147" s="5"/>
      <c r="P147" s="6" t="s">
        <v>3</v>
      </c>
      <c r="Q147" s="5" t="str">
        <f>CONCATENATE(B147,P147)</f>
        <v>D</v>
      </c>
      <c r="R147" s="5"/>
    </row>
    <row r="148" spans="1:18" ht="15" x14ac:dyDescent="0.25">
      <c r="A148" s="92"/>
      <c r="B148" s="103"/>
      <c r="C148" s="126"/>
      <c r="D148" s="104"/>
    </row>
    <row r="149" spans="1:18" ht="15" x14ac:dyDescent="0.25">
      <c r="A149" s="92"/>
      <c r="B149" s="97"/>
      <c r="C149" s="122" t="str">
        <f ca="1">IF(PORTADA!$E$35="A",CONCATENATE(J149,".- ",G149),"")</f>
        <v xml:space="preserve">25.- </v>
      </c>
      <c r="D149" s="99"/>
      <c r="E149" s="92"/>
      <c r="F149" s="92"/>
      <c r="G149" s="15" t="str">
        <f>IF(L153="FIN","",LOOKUP(I149,DATOS!A:A,DATOS!G:G))</f>
        <v/>
      </c>
      <c r="H149" s="15">
        <f>IF(L153="FIN",0,LOOKUP(I149,DATOS!A:A,DATOS!N:N))</f>
        <v>0</v>
      </c>
      <c r="I149" s="10">
        <f>+I143+1</f>
        <v>205</v>
      </c>
      <c r="J149" s="7">
        <f>+J143+1</f>
        <v>25</v>
      </c>
      <c r="K149" s="5" t="s">
        <v>32</v>
      </c>
      <c r="L149" s="5" t="s">
        <v>33</v>
      </c>
      <c r="M149" s="5" t="s">
        <v>38</v>
      </c>
      <c r="N149" s="5" t="s">
        <v>34</v>
      </c>
      <c r="O149" s="5" t="s">
        <v>35</v>
      </c>
      <c r="P149" s="5" t="s">
        <v>36</v>
      </c>
      <c r="Q149" s="5" t="str">
        <f>CONCATENATE("X",H149)</f>
        <v>X0</v>
      </c>
      <c r="R149" s="5" t="s">
        <v>37</v>
      </c>
    </row>
    <row r="150" spans="1:18" ht="15" x14ac:dyDescent="0.25">
      <c r="A150" s="131">
        <f ca="1">IF($E$2="X",0,IF(J151&gt;2,H149,J151))</f>
        <v>0</v>
      </c>
      <c r="B150" s="100"/>
      <c r="C150" s="123" t="str">
        <f ca="1">IF(PORTADA!$E$35="A",CONCATENATE(I150," ",G150),"")</f>
        <v xml:space="preserve">a)  </v>
      </c>
      <c r="D150" s="102"/>
      <c r="G150" s="13" t="str">
        <f>IF(L153="FIN","",LOOKUP(I149,DATOS!A:A,DATOS!J:J))</f>
        <v/>
      </c>
      <c r="I150" s="10" t="s">
        <v>44</v>
      </c>
      <c r="J150" s="5" t="s">
        <v>5</v>
      </c>
      <c r="K150" s="5">
        <f>IF(L150&gt;0,0,O150)</f>
        <v>0</v>
      </c>
      <c r="L150" s="5">
        <f>IF(O151&gt;0,1,0)</f>
        <v>0</v>
      </c>
      <c r="M150" s="5">
        <f>IF(L150=1,-1/COUNTA(P150:P153),0)</f>
        <v>0</v>
      </c>
      <c r="N150" s="5">
        <f>COUNTA(B150:B153)</f>
        <v>0</v>
      </c>
      <c r="O150" s="5">
        <f>COUNTIF(Q150:Q153,Q149)</f>
        <v>0</v>
      </c>
      <c r="P150" s="6" t="s">
        <v>0</v>
      </c>
      <c r="Q150" s="5" t="str">
        <f>CONCATENATE(B150,P150)</f>
        <v>A</v>
      </c>
      <c r="R150" s="5">
        <f>IF(O150&gt;0,O150+N150,N150*3)</f>
        <v>0</v>
      </c>
    </row>
    <row r="151" spans="1:18" ht="15" x14ac:dyDescent="0.25">
      <c r="A151" s="131"/>
      <c r="B151" s="100"/>
      <c r="C151" s="123" t="str">
        <f ca="1">IF(PORTADA!$E$35="A",CONCATENATE(I151," ",G151),"")</f>
        <v xml:space="preserve">b)  </v>
      </c>
      <c r="D151" s="102"/>
      <c r="G151" s="13" t="str">
        <f>IF(L153="FIN","",LOOKUP(I149,DATOS!A:A,DATOS!K:K))</f>
        <v/>
      </c>
      <c r="I151" s="10" t="s">
        <v>45</v>
      </c>
      <c r="J151" s="5">
        <f ca="1">IF(PORTADA!$E$35="A",R150,0)</f>
        <v>0</v>
      </c>
      <c r="K151" s="5"/>
      <c r="L151" s="5"/>
      <c r="M151" s="5"/>
      <c r="N151" s="5"/>
      <c r="O151" s="5">
        <f>N150-O150</f>
        <v>0</v>
      </c>
      <c r="P151" s="6" t="s">
        <v>1</v>
      </c>
      <c r="Q151" s="5" t="str">
        <f>CONCATENATE(B151,P151)</f>
        <v>B</v>
      </c>
      <c r="R151" s="5"/>
    </row>
    <row r="152" spans="1:18" ht="15" x14ac:dyDescent="0.25">
      <c r="A152" s="131"/>
      <c r="B152" s="100"/>
      <c r="C152" s="123" t="str">
        <f ca="1">IF(PORTADA!$E$35="A",CONCATENATE(I152," ",G152),"")</f>
        <v xml:space="preserve">c)  </v>
      </c>
      <c r="D152" s="102"/>
      <c r="G152" s="13" t="str">
        <f>IF(L153="FIN","",LOOKUP(I149,DATOS!A:A,DATOS!L:L))</f>
        <v/>
      </c>
      <c r="I152" s="10" t="s">
        <v>46</v>
      </c>
      <c r="J152" s="5"/>
      <c r="K152" s="5"/>
      <c r="L152" s="5"/>
      <c r="M152" s="5"/>
      <c r="N152" s="5"/>
      <c r="O152" s="5"/>
      <c r="P152" s="6" t="s">
        <v>2</v>
      </c>
      <c r="Q152" s="5" t="str">
        <f>CONCATENATE(B152,P152)</f>
        <v>C</v>
      </c>
      <c r="R152" s="5"/>
    </row>
    <row r="153" spans="1:18" ht="15" x14ac:dyDescent="0.25">
      <c r="A153" s="131"/>
      <c r="B153" s="100"/>
      <c r="C153" s="123" t="str">
        <f ca="1">IF(PORTADA!$E$35="A",CONCATENATE(I153," ",G153),"")</f>
        <v xml:space="preserve">d) </v>
      </c>
      <c r="D153" s="102"/>
      <c r="G153" s="13" t="str">
        <f>IF(L153="FIN","",LOOKUP(I149,DATOS!A:A,DATOS!M:M))</f>
        <v/>
      </c>
      <c r="I153" s="10" t="s">
        <v>47</v>
      </c>
      <c r="J153" s="17">
        <f>LOOKUP(I149,DATOS!A:A,DATOS!F:F)</f>
        <v>5</v>
      </c>
      <c r="K153" s="18" t="str">
        <f>LOOKUP(I149,DATOS!A:A,DATOS!D:D)</f>
        <v>TEST 11</v>
      </c>
      <c r="L153" s="16" t="str">
        <f>IF(J153=J149,"","FIN")</f>
        <v>FIN</v>
      </c>
      <c r="M153" s="5"/>
      <c r="N153" s="5"/>
      <c r="O153" s="5"/>
      <c r="P153" s="6" t="s">
        <v>3</v>
      </c>
      <c r="Q153" s="5" t="str">
        <f>CONCATENATE(B153,P153)</f>
        <v>D</v>
      </c>
      <c r="R153" s="5"/>
    </row>
    <row r="154" spans="1:18" ht="15" x14ac:dyDescent="0.25">
      <c r="A154" s="92"/>
      <c r="B154" s="103"/>
      <c r="C154" s="126"/>
      <c r="D154" s="104"/>
    </row>
    <row r="155" spans="1:18" ht="15" x14ac:dyDescent="0.25">
      <c r="A155" s="92"/>
      <c r="B155" s="97"/>
      <c r="C155" s="122" t="str">
        <f ca="1">IF(PORTADA!$E$35="A",CONCATENATE(J155,".- ",G155),"")</f>
        <v xml:space="preserve">26.- </v>
      </c>
      <c r="D155" s="99"/>
      <c r="E155" s="92"/>
      <c r="F155" s="92"/>
      <c r="G155" s="15" t="str">
        <f>IF(L159="FIN","",LOOKUP(I155,DATOS!A:A,DATOS!G:G))</f>
        <v/>
      </c>
      <c r="H155" s="15">
        <f>IF(L159="FIN",0,LOOKUP(I155,DATOS!A:A,DATOS!N:N))</f>
        <v>0</v>
      </c>
      <c r="I155" s="10">
        <f>+I149+1</f>
        <v>206</v>
      </c>
      <c r="J155" s="7">
        <f>+J149+1</f>
        <v>26</v>
      </c>
      <c r="K155" s="5" t="s">
        <v>32</v>
      </c>
      <c r="L155" s="5" t="s">
        <v>33</v>
      </c>
      <c r="M155" s="5" t="s">
        <v>38</v>
      </c>
      <c r="N155" s="5" t="s">
        <v>34</v>
      </c>
      <c r="O155" s="5" t="s">
        <v>35</v>
      </c>
      <c r="P155" s="5" t="s">
        <v>36</v>
      </c>
      <c r="Q155" s="5" t="str">
        <f>CONCATENATE("X",H155)</f>
        <v>X0</v>
      </c>
      <c r="R155" s="5" t="s">
        <v>37</v>
      </c>
    </row>
    <row r="156" spans="1:18" ht="15" x14ac:dyDescent="0.25">
      <c r="A156" s="131">
        <f ca="1">IF($E$2="X",0,IF(J157&gt;2,H155,J157))</f>
        <v>0</v>
      </c>
      <c r="B156" s="100"/>
      <c r="C156" s="123" t="str">
        <f ca="1">IF(PORTADA!$E$35="A",CONCATENATE(I156," ",G156),"")</f>
        <v xml:space="preserve">a)  </v>
      </c>
      <c r="D156" s="102"/>
      <c r="G156" s="13" t="str">
        <f>IF(L159="FIN","",LOOKUP(I155,DATOS!A:A,DATOS!J:J))</f>
        <v/>
      </c>
      <c r="I156" s="10" t="s">
        <v>44</v>
      </c>
      <c r="J156" s="5" t="s">
        <v>5</v>
      </c>
      <c r="K156" s="5">
        <f>IF(L156&gt;0,0,O156)</f>
        <v>0</v>
      </c>
      <c r="L156" s="5">
        <f>IF(O157&gt;0,1,0)</f>
        <v>0</v>
      </c>
      <c r="M156" s="5">
        <f>IF(L156=1,-1/COUNTA(P156:P159),0)</f>
        <v>0</v>
      </c>
      <c r="N156" s="5">
        <f>COUNTA(B156:B159)</f>
        <v>0</v>
      </c>
      <c r="O156" s="5">
        <f>COUNTIF(Q156:Q159,Q155)</f>
        <v>0</v>
      </c>
      <c r="P156" s="6" t="s">
        <v>0</v>
      </c>
      <c r="Q156" s="5" t="str">
        <f>CONCATENATE(B156,P156)</f>
        <v>A</v>
      </c>
      <c r="R156" s="5">
        <f>IF(O156&gt;0,O156+N156,N156*3)</f>
        <v>0</v>
      </c>
    </row>
    <row r="157" spans="1:18" ht="15" x14ac:dyDescent="0.25">
      <c r="A157" s="131"/>
      <c r="B157" s="100"/>
      <c r="C157" s="123" t="str">
        <f ca="1">IF(PORTADA!$E$35="A",CONCATENATE(I157," ",G157),"")</f>
        <v xml:space="preserve">b)  </v>
      </c>
      <c r="D157" s="102"/>
      <c r="G157" s="13" t="str">
        <f>IF(L159="FIN","",LOOKUP(I155,DATOS!A:A,DATOS!K:K))</f>
        <v/>
      </c>
      <c r="I157" s="10" t="s">
        <v>45</v>
      </c>
      <c r="J157" s="5">
        <f ca="1">IF(PORTADA!$E$35="A",R156,0)</f>
        <v>0</v>
      </c>
      <c r="K157" s="5"/>
      <c r="L157" s="5"/>
      <c r="M157" s="5"/>
      <c r="N157" s="5"/>
      <c r="O157" s="5">
        <f>N156-O156</f>
        <v>0</v>
      </c>
      <c r="P157" s="6" t="s">
        <v>1</v>
      </c>
      <c r="Q157" s="5" t="str">
        <f>CONCATENATE(B157,P157)</f>
        <v>B</v>
      </c>
      <c r="R157" s="5"/>
    </row>
    <row r="158" spans="1:18" ht="15" x14ac:dyDescent="0.25">
      <c r="A158" s="131"/>
      <c r="B158" s="100"/>
      <c r="C158" s="123" t="str">
        <f ca="1">IF(PORTADA!$E$35="A",CONCATENATE(I158," ",G158),"")</f>
        <v xml:space="preserve">c)  </v>
      </c>
      <c r="D158" s="102"/>
      <c r="G158" s="13" t="str">
        <f>IF(L159="FIN","",LOOKUP(I155,DATOS!A:A,DATOS!L:L))</f>
        <v/>
      </c>
      <c r="I158" s="10" t="s">
        <v>46</v>
      </c>
      <c r="J158" s="5"/>
      <c r="K158" s="5"/>
      <c r="L158" s="5"/>
      <c r="M158" s="5"/>
      <c r="N158" s="5"/>
      <c r="O158" s="5"/>
      <c r="P158" s="6" t="s">
        <v>2</v>
      </c>
      <c r="Q158" s="5" t="str">
        <f>CONCATENATE(B158,P158)</f>
        <v>C</v>
      </c>
      <c r="R158" s="5"/>
    </row>
    <row r="159" spans="1:18" ht="15" x14ac:dyDescent="0.25">
      <c r="A159" s="131"/>
      <c r="B159" s="100"/>
      <c r="C159" s="123" t="str">
        <f ca="1">IF(PORTADA!$E$35="A",CONCATENATE(I159," ",G159),"")</f>
        <v xml:space="preserve">d) </v>
      </c>
      <c r="D159" s="102"/>
      <c r="G159" s="13" t="str">
        <f>IF(L159="FIN","",LOOKUP(I155,DATOS!A:A,DATOS!M:M))</f>
        <v/>
      </c>
      <c r="I159" s="10" t="s">
        <v>47</v>
      </c>
      <c r="J159" s="17">
        <f>LOOKUP(I155,DATOS!A:A,DATOS!F:F)</f>
        <v>6</v>
      </c>
      <c r="K159" s="18" t="str">
        <f>LOOKUP(I155,DATOS!A:A,DATOS!D:D)</f>
        <v>TEST 11</v>
      </c>
      <c r="L159" s="16" t="str">
        <f>IF(J159=J155,"","FIN")</f>
        <v>FIN</v>
      </c>
      <c r="M159" s="5"/>
      <c r="N159" s="5"/>
      <c r="O159" s="5"/>
      <c r="P159" s="6" t="s">
        <v>3</v>
      </c>
      <c r="Q159" s="5" t="str">
        <f>CONCATENATE(B159,P159)</f>
        <v>D</v>
      </c>
      <c r="R159" s="5"/>
    </row>
    <row r="160" spans="1:18" ht="15" x14ac:dyDescent="0.25">
      <c r="A160" s="92"/>
      <c r="B160" s="103"/>
      <c r="C160" s="126"/>
      <c r="D160" s="104"/>
    </row>
    <row r="161" spans="1:18" ht="15" x14ac:dyDescent="0.25">
      <c r="A161" s="92"/>
      <c r="B161" s="97"/>
      <c r="C161" s="122" t="str">
        <f ca="1">IF(PORTADA!$E$35="A",CONCATENATE(J161,".- ",G161),"")</f>
        <v xml:space="preserve">27.- </v>
      </c>
      <c r="D161" s="99"/>
      <c r="E161" s="92"/>
      <c r="F161" s="92"/>
      <c r="G161" s="15" t="str">
        <f>IF(L165="FIN","",LOOKUP(I161,DATOS!A:A,DATOS!G:G))</f>
        <v/>
      </c>
      <c r="H161" s="15">
        <f>IF(L165="FIN",0,LOOKUP(I161,DATOS!A:A,DATOS!N:N))</f>
        <v>0</v>
      </c>
      <c r="I161" s="10">
        <f>+I155+1</f>
        <v>207</v>
      </c>
      <c r="J161" s="7">
        <f>+J155+1</f>
        <v>27</v>
      </c>
      <c r="K161" s="5" t="s">
        <v>32</v>
      </c>
      <c r="L161" s="5" t="s">
        <v>33</v>
      </c>
      <c r="M161" s="5" t="s">
        <v>38</v>
      </c>
      <c r="N161" s="5" t="s">
        <v>34</v>
      </c>
      <c r="O161" s="5" t="s">
        <v>35</v>
      </c>
      <c r="P161" s="5" t="s">
        <v>36</v>
      </c>
      <c r="Q161" s="5" t="str">
        <f>CONCATENATE("X",H161)</f>
        <v>X0</v>
      </c>
      <c r="R161" s="5" t="s">
        <v>37</v>
      </c>
    </row>
    <row r="162" spans="1:18" ht="15" x14ac:dyDescent="0.25">
      <c r="A162" s="131">
        <f ca="1">IF($E$2="X",0,IF(J163&gt;2,H161,J163))</f>
        <v>0</v>
      </c>
      <c r="B162" s="100"/>
      <c r="C162" s="123" t="str">
        <f ca="1">IF(PORTADA!$E$35="A",CONCATENATE(I162," ",G162),"")</f>
        <v xml:space="preserve">a)  </v>
      </c>
      <c r="D162" s="102"/>
      <c r="G162" s="13" t="str">
        <f>IF(L165="FIN","",LOOKUP(I161,DATOS!A:A,DATOS!J:J))</f>
        <v/>
      </c>
      <c r="I162" s="10" t="s">
        <v>44</v>
      </c>
      <c r="J162" s="5" t="s">
        <v>5</v>
      </c>
      <c r="K162" s="5">
        <f>IF(L162&gt;0,0,O162)</f>
        <v>0</v>
      </c>
      <c r="L162" s="5">
        <f>IF(O163&gt;0,1,0)</f>
        <v>0</v>
      </c>
      <c r="M162" s="5">
        <f>IF(L162=1,-1/COUNTA(P162:P165),0)</f>
        <v>0</v>
      </c>
      <c r="N162" s="5">
        <f>COUNTA(B162:B165)</f>
        <v>0</v>
      </c>
      <c r="O162" s="5">
        <f>COUNTIF(Q162:Q165,Q161)</f>
        <v>0</v>
      </c>
      <c r="P162" s="6" t="s">
        <v>0</v>
      </c>
      <c r="Q162" s="5" t="str">
        <f>CONCATENATE(B162,P162)</f>
        <v>A</v>
      </c>
      <c r="R162" s="5">
        <f>IF(O162&gt;0,O162+N162,N162*3)</f>
        <v>0</v>
      </c>
    </row>
    <row r="163" spans="1:18" ht="15" x14ac:dyDescent="0.25">
      <c r="A163" s="131"/>
      <c r="B163" s="100"/>
      <c r="C163" s="123" t="str">
        <f ca="1">IF(PORTADA!$E$35="A",CONCATENATE(I163," ",G163),"")</f>
        <v xml:space="preserve">b)  </v>
      </c>
      <c r="D163" s="102"/>
      <c r="G163" s="13" t="str">
        <f>IF(L165="FIN","",LOOKUP(I161,DATOS!A:A,DATOS!K:K))</f>
        <v/>
      </c>
      <c r="I163" s="10" t="s">
        <v>45</v>
      </c>
      <c r="J163" s="5">
        <f ca="1">IF(PORTADA!$E$35="A",R162,0)</f>
        <v>0</v>
      </c>
      <c r="K163" s="5"/>
      <c r="L163" s="5"/>
      <c r="M163" s="5"/>
      <c r="N163" s="5"/>
      <c r="O163" s="5">
        <f>N162-O162</f>
        <v>0</v>
      </c>
      <c r="P163" s="6" t="s">
        <v>1</v>
      </c>
      <c r="Q163" s="5" t="str">
        <f>CONCATENATE(B163,P163)</f>
        <v>B</v>
      </c>
      <c r="R163" s="5"/>
    </row>
    <row r="164" spans="1:18" ht="15" x14ac:dyDescent="0.25">
      <c r="A164" s="131"/>
      <c r="B164" s="100"/>
      <c r="C164" s="123" t="str">
        <f ca="1">IF(PORTADA!$E$35="A",CONCATENATE(I164," ",G164),"")</f>
        <v xml:space="preserve">c)  </v>
      </c>
      <c r="D164" s="102"/>
      <c r="G164" s="13" t="str">
        <f>IF(L165="FIN","",LOOKUP(I161,DATOS!A:A,DATOS!L:L))</f>
        <v/>
      </c>
      <c r="I164" s="10" t="s">
        <v>46</v>
      </c>
      <c r="J164" s="5"/>
      <c r="K164" s="5"/>
      <c r="L164" s="5"/>
      <c r="M164" s="5"/>
      <c r="N164" s="5"/>
      <c r="O164" s="5"/>
      <c r="P164" s="6" t="s">
        <v>2</v>
      </c>
      <c r="Q164" s="5" t="str">
        <f>CONCATENATE(B164,P164)</f>
        <v>C</v>
      </c>
      <c r="R164" s="5"/>
    </row>
    <row r="165" spans="1:18" ht="15" x14ac:dyDescent="0.25">
      <c r="A165" s="131"/>
      <c r="B165" s="100"/>
      <c r="C165" s="123" t="str">
        <f ca="1">IF(PORTADA!$E$35="A",CONCATENATE(I165," ",G165),"")</f>
        <v xml:space="preserve">d) </v>
      </c>
      <c r="D165" s="102"/>
      <c r="G165" s="13" t="str">
        <f>IF(L165="FIN","",LOOKUP(I161,DATOS!A:A,DATOS!M:M))</f>
        <v/>
      </c>
      <c r="I165" s="10" t="s">
        <v>47</v>
      </c>
      <c r="J165" s="17">
        <f>LOOKUP(I161,DATOS!A:A,DATOS!F:F)</f>
        <v>7</v>
      </c>
      <c r="K165" s="18" t="str">
        <f>LOOKUP(I161,DATOS!A:A,DATOS!D:D)</f>
        <v>TEST 11</v>
      </c>
      <c r="L165" s="16" t="str">
        <f>IF(J165=J161,"","FIN")</f>
        <v>FIN</v>
      </c>
      <c r="M165" s="5"/>
      <c r="N165" s="5"/>
      <c r="O165" s="5"/>
      <c r="P165" s="6" t="s">
        <v>3</v>
      </c>
      <c r="Q165" s="5" t="str">
        <f>CONCATENATE(B165,P165)</f>
        <v>D</v>
      </c>
      <c r="R165" s="5"/>
    </row>
    <row r="166" spans="1:18" ht="15" x14ac:dyDescent="0.25">
      <c r="A166" s="92"/>
      <c r="B166" s="103"/>
      <c r="C166" s="126"/>
      <c r="D166" s="104"/>
    </row>
    <row r="167" spans="1:18" ht="15" x14ac:dyDescent="0.25">
      <c r="A167" s="92"/>
      <c r="B167" s="97"/>
      <c r="C167" s="122" t="str">
        <f ca="1">IF(PORTADA!$E$35="A",CONCATENATE(J167,".- ",G167),"")</f>
        <v xml:space="preserve">28.- </v>
      </c>
      <c r="D167" s="99"/>
      <c r="E167" s="92"/>
      <c r="F167" s="92"/>
      <c r="G167" s="15" t="str">
        <f>IF(L171="FIN","",LOOKUP(I167,DATOS!A:A,DATOS!G:G))</f>
        <v/>
      </c>
      <c r="H167" s="15">
        <f>IF(L171="FIN",0,LOOKUP(I167,DATOS!A:A,DATOS!N:N))</f>
        <v>0</v>
      </c>
      <c r="I167" s="10">
        <f>+I161+1</f>
        <v>208</v>
      </c>
      <c r="J167" s="7">
        <f>+J161+1</f>
        <v>28</v>
      </c>
      <c r="K167" s="5" t="s">
        <v>32</v>
      </c>
      <c r="L167" s="5" t="s">
        <v>33</v>
      </c>
      <c r="M167" s="5" t="s">
        <v>38</v>
      </c>
      <c r="N167" s="5" t="s">
        <v>34</v>
      </c>
      <c r="O167" s="5" t="s">
        <v>35</v>
      </c>
      <c r="P167" s="5" t="s">
        <v>36</v>
      </c>
      <c r="Q167" s="5" t="str">
        <f>CONCATENATE("X",H167)</f>
        <v>X0</v>
      </c>
      <c r="R167" s="5" t="s">
        <v>37</v>
      </c>
    </row>
    <row r="168" spans="1:18" ht="15" x14ac:dyDescent="0.25">
      <c r="A168" s="131">
        <f ca="1">IF($E$2="X",0,IF(J169&gt;2,H167,J169))</f>
        <v>0</v>
      </c>
      <c r="B168" s="100"/>
      <c r="C168" s="123" t="str">
        <f ca="1">IF(PORTADA!$E$35="A",CONCATENATE(I168," ",G168),"")</f>
        <v xml:space="preserve">a)  </v>
      </c>
      <c r="D168" s="102"/>
      <c r="G168" s="13" t="str">
        <f>IF(L171="FIN","",LOOKUP(I167,DATOS!A:A,DATOS!J:J))</f>
        <v/>
      </c>
      <c r="I168" s="10" t="s">
        <v>44</v>
      </c>
      <c r="J168" s="5" t="s">
        <v>5</v>
      </c>
      <c r="K168" s="5">
        <f>IF(L168&gt;0,0,O168)</f>
        <v>0</v>
      </c>
      <c r="L168" s="5">
        <f>IF(O169&gt;0,1,0)</f>
        <v>0</v>
      </c>
      <c r="M168" s="5">
        <f>IF(L168=1,-1/COUNTA(P168:P171),0)</f>
        <v>0</v>
      </c>
      <c r="N168" s="5">
        <f>COUNTA(B168:B171)</f>
        <v>0</v>
      </c>
      <c r="O168" s="5">
        <f>COUNTIF(Q168:Q171,Q167)</f>
        <v>0</v>
      </c>
      <c r="P168" s="6" t="s">
        <v>0</v>
      </c>
      <c r="Q168" s="5" t="str">
        <f>CONCATENATE(B168,P168)</f>
        <v>A</v>
      </c>
      <c r="R168" s="5">
        <f>IF(O168&gt;0,O168+N168,N168*3)</f>
        <v>0</v>
      </c>
    </row>
    <row r="169" spans="1:18" ht="15" x14ac:dyDescent="0.25">
      <c r="A169" s="131"/>
      <c r="B169" s="100"/>
      <c r="C169" s="123" t="str">
        <f ca="1">IF(PORTADA!$E$35="A",CONCATENATE(I169," ",G169),"")</f>
        <v xml:space="preserve">b)  </v>
      </c>
      <c r="D169" s="102"/>
      <c r="G169" s="13" t="str">
        <f>IF(L171="FIN","",LOOKUP(I167,DATOS!A:A,DATOS!K:K))</f>
        <v/>
      </c>
      <c r="I169" s="10" t="s">
        <v>45</v>
      </c>
      <c r="J169" s="5">
        <f ca="1">IF(PORTADA!$E$35="A",R168,0)</f>
        <v>0</v>
      </c>
      <c r="K169" s="5"/>
      <c r="L169" s="5"/>
      <c r="M169" s="5"/>
      <c r="N169" s="5"/>
      <c r="O169" s="5">
        <f>N168-O168</f>
        <v>0</v>
      </c>
      <c r="P169" s="6" t="s">
        <v>1</v>
      </c>
      <c r="Q169" s="5" t="str">
        <f>CONCATENATE(B169,P169)</f>
        <v>B</v>
      </c>
      <c r="R169" s="5"/>
    </row>
    <row r="170" spans="1:18" ht="15" x14ac:dyDescent="0.25">
      <c r="A170" s="131"/>
      <c r="B170" s="100"/>
      <c r="C170" s="123" t="str">
        <f ca="1">IF(PORTADA!$E$35="A",CONCATENATE(I170," ",G170),"")</f>
        <v xml:space="preserve">c)  </v>
      </c>
      <c r="D170" s="102"/>
      <c r="G170" s="13" t="str">
        <f>IF(L171="FIN","",LOOKUP(I167,DATOS!A:A,DATOS!L:L))</f>
        <v/>
      </c>
      <c r="I170" s="10" t="s">
        <v>46</v>
      </c>
      <c r="J170" s="5"/>
      <c r="K170" s="5"/>
      <c r="L170" s="5"/>
      <c r="M170" s="5"/>
      <c r="N170" s="5"/>
      <c r="O170" s="5"/>
      <c r="P170" s="6" t="s">
        <v>2</v>
      </c>
      <c r="Q170" s="5" t="str">
        <f>CONCATENATE(B170,P170)</f>
        <v>C</v>
      </c>
      <c r="R170" s="5"/>
    </row>
    <row r="171" spans="1:18" ht="15" x14ac:dyDescent="0.25">
      <c r="A171" s="131"/>
      <c r="B171" s="100"/>
      <c r="C171" s="123" t="str">
        <f ca="1">IF(PORTADA!$E$35="A",CONCATENATE(I171," ",G171),"")</f>
        <v xml:space="preserve">d) </v>
      </c>
      <c r="D171" s="102"/>
      <c r="G171" s="13" t="str">
        <f>IF(L171="FIN","",LOOKUP(I167,DATOS!A:A,DATOS!M:M))</f>
        <v/>
      </c>
      <c r="I171" s="10" t="s">
        <v>47</v>
      </c>
      <c r="J171" s="17">
        <f>LOOKUP(I167,DATOS!A:A,DATOS!F:F)</f>
        <v>8</v>
      </c>
      <c r="K171" s="18" t="str">
        <f>LOOKUP(I167,DATOS!A:A,DATOS!D:D)</f>
        <v>TEST 11</v>
      </c>
      <c r="L171" s="16" t="str">
        <f>IF(J171=J167,"","FIN")</f>
        <v>FIN</v>
      </c>
      <c r="M171" s="5"/>
      <c r="N171" s="5"/>
      <c r="O171" s="5"/>
      <c r="P171" s="6" t="s">
        <v>3</v>
      </c>
      <c r="Q171" s="5" t="str">
        <f>CONCATENATE(B171,P171)</f>
        <v>D</v>
      </c>
      <c r="R171" s="5"/>
    </row>
    <row r="172" spans="1:18" ht="15" x14ac:dyDescent="0.25">
      <c r="A172" s="92"/>
      <c r="B172" s="103"/>
      <c r="C172" s="126"/>
      <c r="D172" s="104"/>
    </row>
    <row r="173" spans="1:18" ht="15" x14ac:dyDescent="0.25">
      <c r="A173" s="92"/>
      <c r="B173" s="97"/>
      <c r="C173" s="122" t="str">
        <f ca="1">IF(PORTADA!$E$35="A",CONCATENATE(J173,".- ",G173),"")</f>
        <v xml:space="preserve">29.- </v>
      </c>
      <c r="D173" s="99"/>
      <c r="E173" s="92"/>
      <c r="F173" s="92"/>
      <c r="G173" s="15" t="str">
        <f>IF(L177="FIN","",LOOKUP(I173,DATOS!A:A,DATOS!G:G))</f>
        <v/>
      </c>
      <c r="H173" s="15">
        <f>IF(L177="FIN",0,LOOKUP(I173,DATOS!A:A,DATOS!N:N))</f>
        <v>0</v>
      </c>
      <c r="I173" s="10">
        <f>+I167+1</f>
        <v>209</v>
      </c>
      <c r="J173" s="7">
        <f>+J167+1</f>
        <v>29</v>
      </c>
      <c r="K173" s="5" t="s">
        <v>32</v>
      </c>
      <c r="L173" s="5" t="s">
        <v>33</v>
      </c>
      <c r="M173" s="5" t="s">
        <v>38</v>
      </c>
      <c r="N173" s="5" t="s">
        <v>34</v>
      </c>
      <c r="O173" s="5" t="s">
        <v>35</v>
      </c>
      <c r="P173" s="5" t="s">
        <v>36</v>
      </c>
      <c r="Q173" s="5" t="str">
        <f>CONCATENATE("X",H173)</f>
        <v>X0</v>
      </c>
      <c r="R173" s="5" t="s">
        <v>37</v>
      </c>
    </row>
    <row r="174" spans="1:18" ht="15" x14ac:dyDescent="0.25">
      <c r="A174" s="131">
        <f ca="1">IF($E$2="X",0,IF(J175&gt;2,H173,J175))</f>
        <v>0</v>
      </c>
      <c r="B174" s="100"/>
      <c r="C174" s="123" t="str">
        <f ca="1">IF(PORTADA!$E$35="A",CONCATENATE(I174," ",G174),"")</f>
        <v xml:space="preserve">a)  </v>
      </c>
      <c r="D174" s="102"/>
      <c r="G174" s="13" t="str">
        <f>IF(L177="FIN","",LOOKUP(I173,DATOS!A:A,DATOS!J:J))</f>
        <v/>
      </c>
      <c r="I174" s="10" t="s">
        <v>44</v>
      </c>
      <c r="J174" s="5" t="s">
        <v>5</v>
      </c>
      <c r="K174" s="5">
        <f>IF(L174&gt;0,0,O174)</f>
        <v>0</v>
      </c>
      <c r="L174" s="5">
        <f>IF(O175&gt;0,1,0)</f>
        <v>0</v>
      </c>
      <c r="M174" s="5">
        <f>IF(L174=1,-1/COUNTA(P174:P177),0)</f>
        <v>0</v>
      </c>
      <c r="N174" s="5">
        <f>COUNTA(B174:B177)</f>
        <v>0</v>
      </c>
      <c r="O174" s="5">
        <f>COUNTIF(Q174:Q177,Q173)</f>
        <v>0</v>
      </c>
      <c r="P174" s="6" t="s">
        <v>0</v>
      </c>
      <c r="Q174" s="5" t="str">
        <f>CONCATENATE(B174,P174)</f>
        <v>A</v>
      </c>
      <c r="R174" s="5">
        <f>IF(O174&gt;0,O174+N174,N174*3)</f>
        <v>0</v>
      </c>
    </row>
    <row r="175" spans="1:18" ht="15" x14ac:dyDescent="0.25">
      <c r="A175" s="131"/>
      <c r="B175" s="100"/>
      <c r="C175" s="123" t="str">
        <f ca="1">IF(PORTADA!$E$35="A",CONCATENATE(I175," ",G175),"")</f>
        <v xml:space="preserve">b)  </v>
      </c>
      <c r="D175" s="102"/>
      <c r="G175" s="13" t="str">
        <f>IF(L177="FIN","",LOOKUP(I173,DATOS!A:A,DATOS!K:K))</f>
        <v/>
      </c>
      <c r="I175" s="10" t="s">
        <v>45</v>
      </c>
      <c r="J175" s="5">
        <f ca="1">IF(PORTADA!$E$35="A",R174,0)</f>
        <v>0</v>
      </c>
      <c r="K175" s="5"/>
      <c r="L175" s="5"/>
      <c r="M175" s="5"/>
      <c r="N175" s="5"/>
      <c r="O175" s="5">
        <f>N174-O174</f>
        <v>0</v>
      </c>
      <c r="P175" s="6" t="s">
        <v>1</v>
      </c>
      <c r="Q175" s="5" t="str">
        <f>CONCATENATE(B175,P175)</f>
        <v>B</v>
      </c>
      <c r="R175" s="5"/>
    </row>
    <row r="176" spans="1:18" ht="15" x14ac:dyDescent="0.25">
      <c r="A176" s="131"/>
      <c r="B176" s="100"/>
      <c r="C176" s="123" t="str">
        <f ca="1">IF(PORTADA!$E$35="A",CONCATENATE(I176," ",G176),"")</f>
        <v xml:space="preserve">c)  </v>
      </c>
      <c r="D176" s="102"/>
      <c r="G176" s="13" t="str">
        <f>IF(L177="FIN","",LOOKUP(I173,DATOS!A:A,DATOS!L:L))</f>
        <v/>
      </c>
      <c r="I176" s="10" t="s">
        <v>46</v>
      </c>
      <c r="J176" s="5"/>
      <c r="K176" s="5"/>
      <c r="L176" s="5"/>
      <c r="M176" s="5"/>
      <c r="N176" s="5"/>
      <c r="O176" s="5"/>
      <c r="P176" s="6" t="s">
        <v>2</v>
      </c>
      <c r="Q176" s="5" t="str">
        <f>CONCATENATE(B176,P176)</f>
        <v>C</v>
      </c>
      <c r="R176" s="5"/>
    </row>
    <row r="177" spans="1:18" ht="15" x14ac:dyDescent="0.25">
      <c r="A177" s="131"/>
      <c r="B177" s="100"/>
      <c r="C177" s="123" t="str">
        <f ca="1">IF(PORTADA!$E$35="A",CONCATENATE(I177," ",G177),"")</f>
        <v xml:space="preserve">d) </v>
      </c>
      <c r="D177" s="102"/>
      <c r="G177" s="13" t="str">
        <f>IF(L177="FIN","",LOOKUP(I173,DATOS!A:A,DATOS!M:M))</f>
        <v/>
      </c>
      <c r="I177" s="10" t="s">
        <v>47</v>
      </c>
      <c r="J177" s="17">
        <f>LOOKUP(I173,DATOS!A:A,DATOS!F:F)</f>
        <v>9</v>
      </c>
      <c r="K177" s="18" t="str">
        <f>LOOKUP(I173,DATOS!A:A,DATOS!D:D)</f>
        <v>TEST 11</v>
      </c>
      <c r="L177" s="16" t="str">
        <f>IF(J177=J173,"","FIN")</f>
        <v>FIN</v>
      </c>
      <c r="M177" s="5"/>
      <c r="N177" s="5"/>
      <c r="O177" s="5"/>
      <c r="P177" s="6" t="s">
        <v>3</v>
      </c>
      <c r="Q177" s="5" t="str">
        <f>CONCATENATE(B177,P177)</f>
        <v>D</v>
      </c>
      <c r="R177" s="5"/>
    </row>
    <row r="178" spans="1:18" ht="15" x14ac:dyDescent="0.25">
      <c r="A178" s="92"/>
      <c r="B178" s="103"/>
      <c r="C178" s="126"/>
      <c r="D178" s="104"/>
    </row>
    <row r="179" spans="1:18" ht="15" x14ac:dyDescent="0.25">
      <c r="A179" s="92"/>
      <c r="B179" s="97"/>
      <c r="C179" s="122" t="str">
        <f ca="1">IF(PORTADA!$E$35="A",CONCATENATE(J179,".- ",G179),"")</f>
        <v xml:space="preserve">30.- </v>
      </c>
      <c r="D179" s="99"/>
      <c r="E179" s="92"/>
      <c r="F179" s="92"/>
      <c r="G179" s="15" t="str">
        <f>IF(L183="FIN","",LOOKUP(I179,DATOS!A:A,DATOS!G:G))</f>
        <v/>
      </c>
      <c r="H179" s="15">
        <f>IF(L183="FIN",0,LOOKUP(I179,DATOS!A:A,DATOS!N:N))</f>
        <v>0</v>
      </c>
      <c r="I179" s="10">
        <f>+I173+1</f>
        <v>210</v>
      </c>
      <c r="J179" s="7">
        <f>+J173+1</f>
        <v>30</v>
      </c>
      <c r="K179" s="5" t="s">
        <v>32</v>
      </c>
      <c r="L179" s="5" t="s">
        <v>33</v>
      </c>
      <c r="M179" s="5" t="s">
        <v>38</v>
      </c>
      <c r="N179" s="5" t="s">
        <v>34</v>
      </c>
      <c r="O179" s="5" t="s">
        <v>35</v>
      </c>
      <c r="P179" s="5" t="s">
        <v>36</v>
      </c>
      <c r="Q179" s="5" t="str">
        <f>CONCATENATE("X",H179)</f>
        <v>X0</v>
      </c>
      <c r="R179" s="5" t="s">
        <v>37</v>
      </c>
    </row>
    <row r="180" spans="1:18" ht="15" x14ac:dyDescent="0.25">
      <c r="A180" s="131">
        <f ca="1">IF($E$2="X",0,IF(J181&gt;2,H179,J181))</f>
        <v>0</v>
      </c>
      <c r="B180" s="100"/>
      <c r="C180" s="123" t="str">
        <f ca="1">IF(PORTADA!$E$35="A",CONCATENATE(I180," ",G180),"")</f>
        <v xml:space="preserve">a)  </v>
      </c>
      <c r="D180" s="102"/>
      <c r="G180" s="13" t="str">
        <f>IF(L183="FIN","",LOOKUP(I179,DATOS!A:A,DATOS!J:J))</f>
        <v/>
      </c>
      <c r="I180" s="10" t="s">
        <v>44</v>
      </c>
      <c r="J180" s="5" t="s">
        <v>5</v>
      </c>
      <c r="K180" s="5">
        <f>IF(L180&gt;0,0,O180)</f>
        <v>0</v>
      </c>
      <c r="L180" s="5">
        <f>IF(O181&gt;0,1,0)</f>
        <v>0</v>
      </c>
      <c r="M180" s="5">
        <f>IF(L180=1,-1/COUNTA(P180:P183),0)</f>
        <v>0</v>
      </c>
      <c r="N180" s="5">
        <f>COUNTA(B180:B183)</f>
        <v>0</v>
      </c>
      <c r="O180" s="5">
        <f>COUNTIF(Q180:Q183,Q179)</f>
        <v>0</v>
      </c>
      <c r="P180" s="6" t="s">
        <v>0</v>
      </c>
      <c r="Q180" s="5" t="str">
        <f>CONCATENATE(B180,P180)</f>
        <v>A</v>
      </c>
      <c r="R180" s="5">
        <f>IF(O180&gt;0,O180+N180,N180*3)</f>
        <v>0</v>
      </c>
    </row>
    <row r="181" spans="1:18" ht="15" x14ac:dyDescent="0.25">
      <c r="A181" s="131"/>
      <c r="B181" s="100"/>
      <c r="C181" s="123" t="str">
        <f ca="1">IF(PORTADA!$E$35="A",CONCATENATE(I181," ",G181),"")</f>
        <v xml:space="preserve">b)  </v>
      </c>
      <c r="D181" s="102"/>
      <c r="G181" s="13" t="str">
        <f>IF(L183="FIN","",LOOKUP(I179,DATOS!A:A,DATOS!K:K))</f>
        <v/>
      </c>
      <c r="I181" s="10" t="s">
        <v>45</v>
      </c>
      <c r="J181" s="5">
        <f ca="1">IF(PORTADA!$E$35="A",R180,0)</f>
        <v>0</v>
      </c>
      <c r="K181" s="5"/>
      <c r="L181" s="5"/>
      <c r="M181" s="5"/>
      <c r="N181" s="5"/>
      <c r="O181" s="5">
        <f>N180-O180</f>
        <v>0</v>
      </c>
      <c r="P181" s="6" t="s">
        <v>1</v>
      </c>
      <c r="Q181" s="5" t="str">
        <f>CONCATENATE(B181,P181)</f>
        <v>B</v>
      </c>
      <c r="R181" s="5"/>
    </row>
    <row r="182" spans="1:18" ht="15" x14ac:dyDescent="0.25">
      <c r="A182" s="131"/>
      <c r="B182" s="100"/>
      <c r="C182" s="123" t="str">
        <f ca="1">IF(PORTADA!$E$35="A",CONCATENATE(I182," ",G182),"")</f>
        <v xml:space="preserve">c)  </v>
      </c>
      <c r="D182" s="102"/>
      <c r="G182" s="13" t="str">
        <f>IF(L183="FIN","",LOOKUP(I179,DATOS!A:A,DATOS!L:L))</f>
        <v/>
      </c>
      <c r="I182" s="10" t="s">
        <v>46</v>
      </c>
      <c r="J182" s="5"/>
      <c r="K182" s="5"/>
      <c r="L182" s="5"/>
      <c r="M182" s="5"/>
      <c r="N182" s="5"/>
      <c r="O182" s="5"/>
      <c r="P182" s="6" t="s">
        <v>2</v>
      </c>
      <c r="Q182" s="5" t="str">
        <f>CONCATENATE(B182,P182)</f>
        <v>C</v>
      </c>
      <c r="R182" s="5"/>
    </row>
    <row r="183" spans="1:18" ht="15" x14ac:dyDescent="0.25">
      <c r="A183" s="131"/>
      <c r="B183" s="100"/>
      <c r="C183" s="123" t="str">
        <f ca="1">IF(PORTADA!$E$35="A",CONCATENATE(I183," ",G183),"")</f>
        <v xml:space="preserve">d) </v>
      </c>
      <c r="D183" s="102"/>
      <c r="G183" s="13" t="str">
        <f>IF(L183="FIN","",LOOKUP(I179,DATOS!A:A,DATOS!M:M))</f>
        <v/>
      </c>
      <c r="I183" s="10" t="s">
        <v>47</v>
      </c>
      <c r="J183" s="17">
        <f>LOOKUP(I179,DATOS!A:A,DATOS!F:F)</f>
        <v>10</v>
      </c>
      <c r="K183" s="18" t="str">
        <f>LOOKUP(I179,DATOS!A:A,DATOS!D:D)</f>
        <v>TEST 11</v>
      </c>
      <c r="L183" s="16" t="str">
        <f>IF(J183=J179,"","FIN")</f>
        <v>FIN</v>
      </c>
      <c r="M183" s="5"/>
      <c r="N183" s="5"/>
      <c r="O183" s="5"/>
      <c r="P183" s="6" t="s">
        <v>3</v>
      </c>
      <c r="Q183" s="5" t="str">
        <f>CONCATENATE(B183,P183)</f>
        <v>D</v>
      </c>
      <c r="R183" s="5"/>
    </row>
    <row r="184" spans="1:18" ht="15" x14ac:dyDescent="0.25">
      <c r="A184" s="92"/>
      <c r="B184" s="103"/>
      <c r="C184" s="126"/>
      <c r="D184" s="104"/>
    </row>
    <row r="185" spans="1:18" ht="15" hidden="1" x14ac:dyDescent="0.25"/>
    <row r="186" spans="1:18" ht="15" hidden="1" x14ac:dyDescent="0.25"/>
    <row r="187" spans="1:18" ht="15" hidden="1" x14ac:dyDescent="0.25"/>
    <row r="188" spans="1:18" ht="15" hidden="1" x14ac:dyDescent="0.25"/>
    <row r="189" spans="1:18" ht="15" hidden="1" x14ac:dyDescent="0.25"/>
    <row r="190" spans="1:18" ht="15" hidden="1" x14ac:dyDescent="0.25"/>
    <row r="191" spans="1:18" ht="15" hidden="1" x14ac:dyDescent="0.25"/>
    <row r="192" spans="1:18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0" hidden="1" customHeight="1" x14ac:dyDescent="0.25"/>
    <row r="221" ht="0" hidden="1" customHeight="1" x14ac:dyDescent="0.25"/>
    <row r="222" ht="0" hidden="1" customHeight="1" x14ac:dyDescent="0.25"/>
    <row r="223" ht="0" hidden="1" customHeight="1" x14ac:dyDescent="0.25"/>
    <row r="224" ht="0" hidden="1" customHeight="1" x14ac:dyDescent="0.25"/>
    <row r="225" ht="0" hidden="1" customHeight="1" x14ac:dyDescent="0.25"/>
    <row r="226" ht="0" hidden="1" customHeight="1" x14ac:dyDescent="0.25"/>
    <row r="227" ht="0" hidden="1" customHeight="1" x14ac:dyDescent="0.25"/>
    <row r="228" ht="0" hidden="1" customHeight="1" x14ac:dyDescent="0.25"/>
    <row r="229" ht="0" hidden="1" customHeight="1" x14ac:dyDescent="0.25"/>
    <row r="230" ht="0" hidden="1" customHeight="1" x14ac:dyDescent="0.25"/>
    <row r="231" ht="0" hidden="1" customHeight="1" x14ac:dyDescent="0.25"/>
    <row r="232" ht="0" hidden="1" customHeight="1" x14ac:dyDescent="0.25"/>
    <row r="233" ht="0" hidden="1" customHeight="1" x14ac:dyDescent="0.25"/>
    <row r="234" ht="0" hidden="1" customHeight="1" x14ac:dyDescent="0.25"/>
    <row r="235" ht="0" hidden="1" customHeight="1" x14ac:dyDescent="0.25"/>
    <row r="236" ht="0" hidden="1" customHeight="1" x14ac:dyDescent="0.25"/>
    <row r="237" ht="0" hidden="1" customHeight="1" x14ac:dyDescent="0.25"/>
    <row r="238" ht="0" hidden="1" customHeight="1" x14ac:dyDescent="0.25"/>
    <row r="239" ht="0" hidden="1" customHeight="1" x14ac:dyDescent="0.25"/>
    <row r="240" ht="0" hidden="1" customHeight="1" x14ac:dyDescent="0.25"/>
    <row r="241" ht="0" hidden="1" customHeight="1" x14ac:dyDescent="0.25"/>
    <row r="242" ht="0" hidden="1" customHeight="1" x14ac:dyDescent="0.25"/>
    <row r="243" ht="0" hidden="1" customHeight="1" x14ac:dyDescent="0.25"/>
    <row r="244" ht="0" hidden="1" customHeight="1" x14ac:dyDescent="0.25"/>
    <row r="245" ht="0" hidden="1" customHeight="1" x14ac:dyDescent="0.25"/>
    <row r="246" ht="0" hidden="1" customHeight="1" x14ac:dyDescent="0.25"/>
    <row r="247" ht="0" hidden="1" customHeight="1" x14ac:dyDescent="0.25"/>
    <row r="248" ht="0" hidden="1" customHeight="1" x14ac:dyDescent="0.25"/>
    <row r="249" ht="0" hidden="1" customHeight="1" x14ac:dyDescent="0.25"/>
    <row r="250" ht="0" hidden="1" customHeight="1" x14ac:dyDescent="0.25"/>
    <row r="251" ht="0" hidden="1" customHeight="1" x14ac:dyDescent="0.25"/>
    <row r="252" ht="0" hidden="1" customHeight="1" x14ac:dyDescent="0.25"/>
    <row r="253" ht="0" hidden="1" customHeight="1" x14ac:dyDescent="0.25"/>
    <row r="254" ht="0" hidden="1" customHeight="1" x14ac:dyDescent="0.25"/>
    <row r="255" ht="0" hidden="1" customHeight="1" x14ac:dyDescent="0.25"/>
    <row r="256" ht="0" hidden="1" customHeight="1" x14ac:dyDescent="0.25"/>
    <row r="257" ht="0" hidden="1" customHeight="1" x14ac:dyDescent="0.25"/>
    <row r="258" ht="0" hidden="1" customHeight="1" x14ac:dyDescent="0.25"/>
    <row r="259" ht="0" hidden="1" customHeight="1" x14ac:dyDescent="0.25"/>
    <row r="260" ht="0" hidden="1" customHeight="1" x14ac:dyDescent="0.25"/>
    <row r="261" ht="0" hidden="1" customHeight="1" x14ac:dyDescent="0.25"/>
    <row r="262" ht="0" hidden="1" customHeight="1" x14ac:dyDescent="0.25"/>
    <row r="263" ht="0" hidden="1" customHeight="1" x14ac:dyDescent="0.25"/>
    <row r="264" ht="0" hidden="1" customHeight="1" x14ac:dyDescent="0.25"/>
    <row r="265" ht="0" hidden="1" customHeight="1" x14ac:dyDescent="0.25"/>
    <row r="266" ht="0" hidden="1" customHeight="1" x14ac:dyDescent="0.25"/>
    <row r="267" ht="0" hidden="1" customHeight="1" x14ac:dyDescent="0.25"/>
    <row r="268" ht="0" hidden="1" customHeight="1" x14ac:dyDescent="0.25"/>
    <row r="269" ht="0" hidden="1" customHeight="1" x14ac:dyDescent="0.25"/>
    <row r="270" ht="0" hidden="1" customHeight="1" x14ac:dyDescent="0.25"/>
    <row r="271" ht="0" hidden="1" customHeight="1" x14ac:dyDescent="0.25"/>
    <row r="272" ht="0" hidden="1" customHeight="1" x14ac:dyDescent="0.25"/>
    <row r="273" ht="0" hidden="1" customHeight="1" x14ac:dyDescent="0.25"/>
    <row r="274" ht="0" hidden="1" customHeight="1" x14ac:dyDescent="0.25"/>
    <row r="275" ht="0" hidden="1" customHeight="1" x14ac:dyDescent="0.25"/>
    <row r="276" ht="0" hidden="1" customHeight="1" x14ac:dyDescent="0.25"/>
    <row r="277" ht="0" hidden="1" customHeight="1" x14ac:dyDescent="0.25"/>
    <row r="278" ht="0" hidden="1" customHeight="1" x14ac:dyDescent="0.25"/>
    <row r="279" ht="0" hidden="1" customHeight="1" x14ac:dyDescent="0.25"/>
    <row r="280" ht="0" hidden="1" customHeight="1" x14ac:dyDescent="0.25"/>
    <row r="281" ht="0" hidden="1" customHeight="1" x14ac:dyDescent="0.25"/>
    <row r="282" ht="0" hidden="1" customHeight="1" x14ac:dyDescent="0.25"/>
    <row r="283" ht="0" hidden="1" customHeight="1" x14ac:dyDescent="0.25"/>
    <row r="284" ht="0" hidden="1" customHeight="1" x14ac:dyDescent="0.25"/>
    <row r="285" ht="0" hidden="1" customHeight="1" x14ac:dyDescent="0.25"/>
    <row r="286" ht="0" hidden="1" customHeight="1" x14ac:dyDescent="0.25"/>
    <row r="287" ht="0" hidden="1" customHeight="1" x14ac:dyDescent="0.25"/>
    <row r="288" ht="0" hidden="1" customHeight="1" x14ac:dyDescent="0.25"/>
    <row r="289" ht="0" hidden="1" customHeight="1" x14ac:dyDescent="0.25"/>
    <row r="290" ht="0" hidden="1" customHeight="1" x14ac:dyDescent="0.25"/>
    <row r="291" ht="0" hidden="1" customHeight="1" x14ac:dyDescent="0.25"/>
    <row r="292" ht="0" hidden="1" customHeight="1" x14ac:dyDescent="0.25"/>
    <row r="293" ht="0" hidden="1" customHeight="1" x14ac:dyDescent="0.25"/>
    <row r="294" ht="0" hidden="1" customHeight="1" x14ac:dyDescent="0.25"/>
    <row r="295" ht="0" hidden="1" customHeight="1" x14ac:dyDescent="0.25"/>
    <row r="296" ht="0" hidden="1" customHeight="1" x14ac:dyDescent="0.25"/>
    <row r="297" ht="0" hidden="1" customHeight="1" x14ac:dyDescent="0.25"/>
    <row r="298" ht="0" hidden="1" customHeight="1" x14ac:dyDescent="0.25"/>
    <row r="299" ht="0" hidden="1" customHeight="1" x14ac:dyDescent="0.25"/>
    <row r="300" ht="0" hidden="1" customHeight="1" x14ac:dyDescent="0.25"/>
    <row r="301" ht="0" hidden="1" customHeight="1" x14ac:dyDescent="0.25"/>
    <row r="302" ht="0" hidden="1" customHeight="1" x14ac:dyDescent="0.25"/>
    <row r="303" ht="0" hidden="1" customHeight="1" x14ac:dyDescent="0.25"/>
    <row r="304" ht="0" hidden="1" customHeight="1" x14ac:dyDescent="0.25"/>
    <row r="305" ht="0" hidden="1" customHeight="1" x14ac:dyDescent="0.25"/>
    <row r="306" ht="0" hidden="1" customHeight="1" x14ac:dyDescent="0.25"/>
    <row r="307" ht="0" hidden="1" customHeight="1" x14ac:dyDescent="0.25"/>
    <row r="308" ht="0" hidden="1" customHeight="1" x14ac:dyDescent="0.25"/>
    <row r="309" ht="0" hidden="1" customHeight="1" x14ac:dyDescent="0.25"/>
    <row r="310" ht="0" hidden="1" customHeight="1" x14ac:dyDescent="0.25"/>
    <row r="311" ht="0" hidden="1" customHeight="1" x14ac:dyDescent="0.25"/>
    <row r="312" ht="0" hidden="1" customHeight="1" x14ac:dyDescent="0.25"/>
    <row r="313" ht="0" hidden="1" customHeight="1" x14ac:dyDescent="0.25"/>
    <row r="314" ht="0" hidden="1" customHeight="1" x14ac:dyDescent="0.25"/>
    <row r="315" ht="0" hidden="1" customHeight="1" x14ac:dyDescent="0.25"/>
    <row r="316" ht="0" hidden="1" customHeight="1" x14ac:dyDescent="0.25"/>
    <row r="317" ht="0" hidden="1" customHeight="1" x14ac:dyDescent="0.25"/>
    <row r="318" ht="0" hidden="1" customHeight="1" x14ac:dyDescent="0.25"/>
    <row r="319" ht="0" hidden="1" customHeight="1" x14ac:dyDescent="0.25"/>
    <row r="320" ht="0" hidden="1" customHeight="1" x14ac:dyDescent="0.25"/>
    <row r="321" ht="0" hidden="1" customHeight="1" x14ac:dyDescent="0.25"/>
    <row r="322" ht="0" hidden="1" customHeight="1" x14ac:dyDescent="0.25"/>
    <row r="323" ht="0" hidden="1" customHeight="1" x14ac:dyDescent="0.25"/>
    <row r="324" ht="0" hidden="1" customHeight="1" x14ac:dyDescent="0.25"/>
    <row r="325" ht="0" hidden="1" customHeight="1" x14ac:dyDescent="0.25"/>
    <row r="326" ht="0" hidden="1" customHeight="1" x14ac:dyDescent="0.25"/>
    <row r="327" ht="0" hidden="1" customHeight="1" x14ac:dyDescent="0.25"/>
    <row r="328" ht="0" hidden="1" customHeight="1" x14ac:dyDescent="0.25"/>
    <row r="329" ht="0" hidden="1" customHeight="1" x14ac:dyDescent="0.25"/>
    <row r="330" ht="0" hidden="1" customHeight="1" x14ac:dyDescent="0.25"/>
    <row r="331" ht="0" hidden="1" customHeight="1" x14ac:dyDescent="0.25"/>
    <row r="332" ht="0" hidden="1" customHeight="1" x14ac:dyDescent="0.25"/>
    <row r="333" ht="0" hidden="1" customHeight="1" x14ac:dyDescent="0.25"/>
    <row r="334" ht="0" hidden="1" customHeight="1" x14ac:dyDescent="0.25"/>
    <row r="335" ht="0" hidden="1" customHeight="1" x14ac:dyDescent="0.25"/>
    <row r="336" ht="0" hidden="1" customHeight="1" x14ac:dyDescent="0.25"/>
    <row r="337" ht="0" hidden="1" customHeight="1" x14ac:dyDescent="0.25"/>
    <row r="338" ht="0" hidden="1" customHeight="1" x14ac:dyDescent="0.25"/>
    <row r="339" ht="0" hidden="1" customHeight="1" x14ac:dyDescent="0.25"/>
    <row r="340" ht="0" hidden="1" customHeight="1" x14ac:dyDescent="0.25"/>
    <row r="341" ht="0" hidden="1" customHeight="1" x14ac:dyDescent="0.25"/>
    <row r="342" ht="0" hidden="1" customHeight="1" x14ac:dyDescent="0.25"/>
    <row r="343" ht="0" hidden="1" customHeight="1" x14ac:dyDescent="0.25"/>
    <row r="344" ht="0" hidden="1" customHeight="1" x14ac:dyDescent="0.25"/>
    <row r="345" ht="0" hidden="1" customHeight="1" x14ac:dyDescent="0.25"/>
    <row r="346" ht="0" hidden="1" customHeight="1" x14ac:dyDescent="0.25"/>
    <row r="347" ht="0" hidden="1" customHeight="1" x14ac:dyDescent="0.25"/>
    <row r="348" ht="0" hidden="1" customHeight="1" x14ac:dyDescent="0.25"/>
    <row r="349" ht="0" hidden="1" customHeight="1" x14ac:dyDescent="0.25"/>
    <row r="350" ht="0" hidden="1" customHeight="1" x14ac:dyDescent="0.25"/>
    <row r="351" ht="0" hidden="1" customHeight="1" x14ac:dyDescent="0.25"/>
    <row r="352" ht="0" hidden="1" customHeight="1" x14ac:dyDescent="0.25"/>
    <row r="353" ht="0" hidden="1" customHeight="1" x14ac:dyDescent="0.25"/>
    <row r="354" ht="0" hidden="1" customHeight="1" x14ac:dyDescent="0.25"/>
    <row r="355" ht="0" hidden="1" customHeight="1" x14ac:dyDescent="0.25"/>
    <row r="356" ht="0" hidden="1" customHeight="1" x14ac:dyDescent="0.25"/>
    <row r="357" ht="0" hidden="1" customHeight="1" x14ac:dyDescent="0.25"/>
    <row r="358" ht="0" hidden="1" customHeight="1" x14ac:dyDescent="0.25"/>
    <row r="359" ht="0" hidden="1" customHeight="1" x14ac:dyDescent="0.25"/>
    <row r="360" ht="0" hidden="1" customHeight="1" x14ac:dyDescent="0.25"/>
    <row r="361" ht="0" hidden="1" customHeight="1" x14ac:dyDescent="0.25"/>
    <row r="362" ht="0" hidden="1" customHeight="1" x14ac:dyDescent="0.25"/>
    <row r="363" ht="0" hidden="1" customHeight="1" x14ac:dyDescent="0.25"/>
    <row r="364" ht="0" hidden="1" customHeight="1" x14ac:dyDescent="0.25"/>
    <row r="365" ht="0" hidden="1" customHeight="1" x14ac:dyDescent="0.25"/>
    <row r="366" ht="0" hidden="1" customHeight="1" x14ac:dyDescent="0.25"/>
    <row r="367" ht="0" hidden="1" customHeight="1" x14ac:dyDescent="0.25"/>
    <row r="368" ht="0" hidden="1" customHeight="1" x14ac:dyDescent="0.25"/>
    <row r="369" ht="0" hidden="1" customHeight="1" x14ac:dyDescent="0.25"/>
    <row r="370" ht="0" hidden="1" customHeight="1" x14ac:dyDescent="0.25"/>
    <row r="371" ht="0" hidden="1" customHeight="1" x14ac:dyDescent="0.25"/>
    <row r="372" ht="0" hidden="1" customHeight="1" x14ac:dyDescent="0.25"/>
    <row r="373" ht="0" hidden="1" customHeight="1" x14ac:dyDescent="0.25"/>
    <row r="374" ht="0" hidden="1" customHeight="1" x14ac:dyDescent="0.25"/>
    <row r="375" ht="0" hidden="1" customHeight="1" x14ac:dyDescent="0.25"/>
    <row r="376" ht="0" hidden="1" customHeight="1" x14ac:dyDescent="0.25"/>
    <row r="377" ht="0" hidden="1" customHeight="1" x14ac:dyDescent="0.25"/>
    <row r="378" ht="0" hidden="1" customHeight="1" x14ac:dyDescent="0.25"/>
    <row r="379" ht="0" hidden="1" customHeight="1" x14ac:dyDescent="0.25"/>
    <row r="380" ht="0" hidden="1" customHeight="1" x14ac:dyDescent="0.25"/>
    <row r="381" ht="0" hidden="1" customHeight="1" x14ac:dyDescent="0.25"/>
    <row r="382" ht="0" hidden="1" customHeight="1" x14ac:dyDescent="0.25"/>
    <row r="383" ht="0" hidden="1" customHeight="1" x14ac:dyDescent="0.25"/>
    <row r="384" ht="0" hidden="1" customHeight="1" x14ac:dyDescent="0.25"/>
    <row r="385" ht="0" hidden="1" customHeight="1" x14ac:dyDescent="0.25"/>
    <row r="386" ht="0" hidden="1" customHeight="1" x14ac:dyDescent="0.25"/>
    <row r="387" ht="0" hidden="1" customHeight="1" x14ac:dyDescent="0.25"/>
    <row r="388" ht="0" hidden="1" customHeight="1" x14ac:dyDescent="0.25"/>
    <row r="389" ht="0" hidden="1" customHeight="1" x14ac:dyDescent="0.25"/>
    <row r="390" ht="0" hidden="1" customHeight="1" x14ac:dyDescent="0.25"/>
    <row r="391" ht="0" hidden="1" customHeight="1" x14ac:dyDescent="0.25"/>
    <row r="392" ht="0" hidden="1" customHeight="1" x14ac:dyDescent="0.25"/>
    <row r="393" ht="0" hidden="1" customHeight="1" x14ac:dyDescent="0.25"/>
    <row r="394" ht="0" hidden="1" customHeight="1" x14ac:dyDescent="0.25"/>
    <row r="395" ht="0" hidden="1" customHeight="1" x14ac:dyDescent="0.25"/>
    <row r="396" ht="0" hidden="1" customHeight="1" x14ac:dyDescent="0.25"/>
    <row r="397" ht="0" hidden="1" customHeight="1" x14ac:dyDescent="0.25"/>
    <row r="398" ht="0" hidden="1" customHeight="1" x14ac:dyDescent="0.25"/>
    <row r="399" ht="0" hidden="1" customHeight="1" x14ac:dyDescent="0.25"/>
    <row r="400" ht="0" hidden="1" customHeight="1" x14ac:dyDescent="0.25"/>
    <row r="401" ht="0" hidden="1" customHeight="1" x14ac:dyDescent="0.25"/>
    <row r="402" ht="0" hidden="1" customHeight="1" x14ac:dyDescent="0.25"/>
    <row r="403" ht="0" hidden="1" customHeight="1" x14ac:dyDescent="0.25"/>
    <row r="404" ht="0" hidden="1" customHeight="1" x14ac:dyDescent="0.25"/>
    <row r="405" ht="0" hidden="1" customHeight="1" x14ac:dyDescent="0.25"/>
    <row r="406" ht="0" hidden="1" customHeight="1" x14ac:dyDescent="0.25"/>
    <row r="407" ht="0" hidden="1" customHeight="1" x14ac:dyDescent="0.25"/>
    <row r="408" ht="0" hidden="1" customHeight="1" x14ac:dyDescent="0.25"/>
    <row r="409" ht="0" hidden="1" customHeight="1" x14ac:dyDescent="0.25"/>
    <row r="410" ht="0" hidden="1" customHeight="1" x14ac:dyDescent="0.25"/>
    <row r="411" ht="0" hidden="1" customHeight="1" x14ac:dyDescent="0.25"/>
    <row r="412" ht="0" hidden="1" customHeight="1" x14ac:dyDescent="0.25"/>
    <row r="413" ht="0" hidden="1" customHeight="1" x14ac:dyDescent="0.25"/>
    <row r="414" ht="0" hidden="1" customHeight="1" x14ac:dyDescent="0.25"/>
    <row r="415" ht="0" hidden="1" customHeight="1" x14ac:dyDescent="0.25"/>
    <row r="416" ht="0" hidden="1" customHeight="1" x14ac:dyDescent="0.25"/>
    <row r="417" ht="0" hidden="1" customHeight="1" x14ac:dyDescent="0.25"/>
    <row r="418" ht="0" hidden="1" customHeight="1" x14ac:dyDescent="0.25"/>
    <row r="419" ht="0" hidden="1" customHeight="1" x14ac:dyDescent="0.25"/>
    <row r="420" ht="0" hidden="1" customHeight="1" x14ac:dyDescent="0.25"/>
    <row r="421" ht="0" hidden="1" customHeight="1" x14ac:dyDescent="0.25"/>
    <row r="422" ht="0" hidden="1" customHeight="1" x14ac:dyDescent="0.25"/>
    <row r="423" ht="0" hidden="1" customHeight="1" x14ac:dyDescent="0.25"/>
    <row r="424" ht="0" hidden="1" customHeight="1" x14ac:dyDescent="0.25"/>
    <row r="425" ht="0" hidden="1" customHeight="1" x14ac:dyDescent="0.25"/>
    <row r="426" ht="0" hidden="1" customHeight="1" x14ac:dyDescent="0.25"/>
    <row r="427" ht="0" hidden="1" customHeight="1" x14ac:dyDescent="0.25"/>
    <row r="428" ht="0" hidden="1" customHeight="1" x14ac:dyDescent="0.25"/>
    <row r="429" ht="0" hidden="1" customHeight="1" x14ac:dyDescent="0.25"/>
    <row r="430" ht="0" hidden="1" customHeight="1" x14ac:dyDescent="0.25"/>
    <row r="431" ht="0" hidden="1" customHeight="1" x14ac:dyDescent="0.25"/>
    <row r="432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</sheetData>
  <sheetProtection algorithmName="SHA-512" hashValue="MZeemflTF7q6RlRao6jKwyHstDuCNKAiVzJZ6ZdVzuk2OR2KI0WvJwK+c3fu0LyW1w+YhlO/pdziQfALRsDm1w==" saltValue="9XDmHh0r7SW5wgoZ5pyDbA==" spinCount="100000" sheet="1" formatCells="0" formatColumns="0"/>
  <mergeCells count="30">
    <mergeCell ref="A180:A183"/>
    <mergeCell ref="A150:A153"/>
    <mergeCell ref="A156:A159"/>
    <mergeCell ref="A162:A165"/>
    <mergeCell ref="A168:A171"/>
    <mergeCell ref="A174:A177"/>
    <mergeCell ref="A144:A147"/>
    <mergeCell ref="A78:A81"/>
    <mergeCell ref="A84:A87"/>
    <mergeCell ref="A90:A93"/>
    <mergeCell ref="A96:A99"/>
    <mergeCell ref="A102:A105"/>
    <mergeCell ref="A108:A111"/>
    <mergeCell ref="A114:A117"/>
    <mergeCell ref="A120:A123"/>
    <mergeCell ref="A126:A129"/>
    <mergeCell ref="A132:A135"/>
    <mergeCell ref="A138:A141"/>
    <mergeCell ref="A72:A75"/>
    <mergeCell ref="A6:A9"/>
    <mergeCell ref="A12:A15"/>
    <mergeCell ref="A18:A21"/>
    <mergeCell ref="A24:A27"/>
    <mergeCell ref="A30:A33"/>
    <mergeCell ref="A36:A39"/>
    <mergeCell ref="A42:A45"/>
    <mergeCell ref="A48:A51"/>
    <mergeCell ref="A54:A57"/>
    <mergeCell ref="A60:A63"/>
    <mergeCell ref="A66:A69"/>
  </mergeCells>
  <conditionalFormatting sqref="A6:A9 A12:A15 A18:A21 A24:A27 A30:A33 A36:A39 A42:A45 A48:A51 A54:A57 A60:A63 A66:A69 A72:A75 A78:A81 A84:A87 A90:A93 A96:A99 A102:A105 A108:A111 A114:A117 A120:A123 A126:A129 A132:A135 A138:A141 A144:A147 A150:A153 A156:A159 A162:A165 A168:A171 A174:A177 A180:A183">
    <cfRule type="cellIs" dxfId="14" priority="1" stopIfTrue="1" operator="lessThan">
      <formula>2</formula>
    </cfRule>
    <cfRule type="cellIs" dxfId="13" priority="2" stopIfTrue="1" operator="equal">
      <formula>2</formula>
    </cfRule>
    <cfRule type="cellIs" dxfId="12" priority="3" stopIfTrue="1" operator="greaterThan">
      <formula>2</formula>
    </cfRule>
  </conditionalFormatting>
  <dataValidations count="2">
    <dataValidation type="list" allowBlank="1" showDropDown="1" showInputMessage="1" showErrorMessage="1" errorTitle="¡¡¡¡ATENCIÓN !!!!!" error="Para el correcto funcionamiento, debes poner una &quot;X&quot; en la opción que consideres correcta._x000a_" sqref="B1:B1048576">
      <formula1>"X,x"</formula1>
    </dataValidation>
    <dataValidation allowBlank="1" showDropDown="1" showInputMessage="1" showErrorMessage="1" sqref="E2"/>
  </dataValidations>
  <hyperlinks>
    <hyperlink ref="A1" location="PORTADA!A1" display="◄"/>
  </hyperlinks>
  <pageMargins left="0.75" right="0.75" top="1" bottom="1" header="0" footer="0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19"/>
  <sheetViews>
    <sheetView zoomScaleNormal="100" workbookViewId="0">
      <pane ySplit="2" topLeftCell="A89" activePane="bottomLeft" state="frozen"/>
      <selection activeCell="C14" sqref="C14"/>
      <selection pane="bottomLeft" activeCell="C14" sqref="C14"/>
    </sheetView>
  </sheetViews>
  <sheetFormatPr baseColWidth="10" defaultColWidth="0" defaultRowHeight="0" customHeight="1" zeroHeight="1" x14ac:dyDescent="0.25"/>
  <cols>
    <col min="1" max="1" width="3.6640625" style="105" customWidth="1"/>
    <col min="2" max="2" width="3.6640625" style="106" customWidth="1"/>
    <col min="3" max="3" width="121" style="124" customWidth="1"/>
    <col min="4" max="4" width="1.88671875" style="95" customWidth="1"/>
    <col min="5" max="5" width="3.33203125" style="96" customWidth="1"/>
    <col min="6" max="6" width="1.88671875" style="96" customWidth="1"/>
    <col min="7" max="7" width="7.109375" style="9" hidden="1" customWidth="1"/>
    <col min="8" max="8" width="5.88671875" style="9" hidden="1" customWidth="1"/>
    <col min="9" max="9" width="5.88671875" style="10" hidden="1" customWidth="1"/>
    <col min="10" max="23" width="19.88671875" style="4" hidden="1" customWidth="1"/>
    <col min="24" max="28" width="2.88671875" style="4" hidden="1" customWidth="1"/>
    <col min="29" max="34" width="14.6640625" style="1" hidden="1" customWidth="1"/>
    <col min="35" max="16384" width="16.44140625" style="1" hidden="1"/>
  </cols>
  <sheetData>
    <row r="1" spans="1:23" ht="28.2" thickBot="1" x14ac:dyDescent="0.45">
      <c r="A1" s="82" t="s">
        <v>4</v>
      </c>
      <c r="B1" s="83"/>
      <c r="C1" s="119" t="str">
        <f ca="1">IF(PORTADA!$E$35="A",G1,PORTADA!$E$36)</f>
        <v>TEST 11</v>
      </c>
      <c r="D1" s="85"/>
      <c r="E1" s="86" t="e">
        <f>ROUND(P2/J2*10,2)</f>
        <v>#DIV/0!</v>
      </c>
      <c r="F1" s="86"/>
      <c r="G1" s="13" t="str">
        <f>LOOKUP(I5,DATOS!A:A,DATOS!D:D)</f>
        <v>TEST 11</v>
      </c>
      <c r="I1" s="14">
        <v>11</v>
      </c>
      <c r="J1" s="8" t="s">
        <v>8</v>
      </c>
      <c r="K1" s="2" t="s">
        <v>9</v>
      </c>
      <c r="L1" s="2" t="s">
        <v>10</v>
      </c>
      <c r="M1" s="2" t="s">
        <v>39</v>
      </c>
      <c r="N1" s="2" t="s">
        <v>11</v>
      </c>
      <c r="O1" s="2" t="s">
        <v>18</v>
      </c>
      <c r="P1" s="2" t="s">
        <v>12</v>
      </c>
      <c r="Q1" s="2" t="s">
        <v>13</v>
      </c>
      <c r="R1" s="2" t="s">
        <v>26</v>
      </c>
      <c r="S1" s="2" t="s">
        <v>27</v>
      </c>
      <c r="T1" s="2" t="s">
        <v>15</v>
      </c>
      <c r="U1" s="2" t="s">
        <v>14</v>
      </c>
      <c r="V1" s="2" t="s">
        <v>17</v>
      </c>
      <c r="W1" s="2" t="s">
        <v>16</v>
      </c>
    </row>
    <row r="2" spans="1:23" ht="15.6" thickBot="1" x14ac:dyDescent="0.3">
      <c r="A2" s="87"/>
      <c r="B2" s="88"/>
      <c r="C2" s="120" t="str">
        <f ca="1">IF(PORTADA!$E$35="A",W2,"")</f>
        <v>Test, compuesto por 0 preguntas</v>
      </c>
      <c r="D2" s="85"/>
      <c r="E2" s="90"/>
      <c r="F2" s="91"/>
      <c r="J2" s="8">
        <f>COUNTA(H:H)-COUNT(H:H)</f>
        <v>0</v>
      </c>
      <c r="K2" s="2">
        <f>SUM(K3:K1048576)</f>
        <v>0</v>
      </c>
      <c r="L2" s="2">
        <f>SUM(L3:L1048576)</f>
        <v>0</v>
      </c>
      <c r="M2" s="2">
        <f>SUM(M3:M52)</f>
        <v>0</v>
      </c>
      <c r="N2" s="2">
        <f>K2+L2</f>
        <v>0</v>
      </c>
      <c r="O2" s="2" t="e">
        <f>+N2/J2</f>
        <v>#DIV/0!</v>
      </c>
      <c r="P2" s="2">
        <f>+K2+M2</f>
        <v>0</v>
      </c>
      <c r="Q2" s="2" t="e">
        <f>ROUND(P2/(K2+L2)*10,2)</f>
        <v>#DIV/0!</v>
      </c>
      <c r="R2" s="2" t="e">
        <f>ROUND(P2/J2*10,2)</f>
        <v>#DIV/0!</v>
      </c>
      <c r="S2" s="2" t="e">
        <f>CONCATENATE("puntual: ", Q2,"   Nota final: ", R2)</f>
        <v>#DIV/0!</v>
      </c>
      <c r="T2" s="2" t="e">
        <f>CONCATENATE("Evolución: ", J2," preguntas, ",K2," aciertos, ",L2," errores, ",P2," puntos.   Nota ",S2)</f>
        <v>#DIV/0!</v>
      </c>
      <c r="U2" s="2" t="str">
        <f>CONCATENATE("Test, compuesto por ",J2," preguntas")</f>
        <v>Test, compuesto por 0 preguntas</v>
      </c>
      <c r="V2" s="2" t="str">
        <f>IF(E2="X",U2,IF(N2&gt;0,T2,U2))</f>
        <v>Test, compuesto por 0 preguntas</v>
      </c>
      <c r="W2" s="2" t="str">
        <f ca="1">IF(PORTADA!E35="A",V2,U2)</f>
        <v>Test, compuesto por 0 preguntas</v>
      </c>
    </row>
    <row r="3" spans="1:23" ht="15" x14ac:dyDescent="0.25">
      <c r="A3" s="92"/>
      <c r="B3" s="93"/>
      <c r="C3" s="121"/>
      <c r="J3" s="4">
        <f>LOOKUP(I1+1,DATOS!B:B,DATOS!A:A)-I5</f>
        <v>19</v>
      </c>
      <c r="K3" s="4" t="s">
        <v>8</v>
      </c>
    </row>
    <row r="4" spans="1:23" ht="15" x14ac:dyDescent="0.25">
      <c r="A4" s="92"/>
      <c r="B4" s="93"/>
      <c r="C4" s="121"/>
    </row>
    <row r="5" spans="1:23" ht="15" x14ac:dyDescent="0.25">
      <c r="A5" s="92"/>
      <c r="B5" s="97"/>
      <c r="C5" s="122" t="str">
        <f ca="1">IF(PORTADA!$E$35="A",CONCATENATE(J5,".- ",G5),"")</f>
        <v>1.- 0</v>
      </c>
      <c r="D5" s="99"/>
      <c r="E5" s="92"/>
      <c r="F5" s="92"/>
      <c r="G5" s="15">
        <f>LOOKUP(I5,DATOS!A:A,DATOS!G:G)</f>
        <v>0</v>
      </c>
      <c r="H5" s="15">
        <f>LOOKUP(I5,DATOS!A:A,DATOS!N:N)</f>
        <v>0</v>
      </c>
      <c r="I5" s="10">
        <f>LOOKUP(I1,DATOS!B:B,DATOS!A:A)</f>
        <v>201</v>
      </c>
      <c r="J5" s="7">
        <v>1</v>
      </c>
      <c r="K5" s="5" t="s">
        <v>32</v>
      </c>
      <c r="L5" s="5" t="s">
        <v>33</v>
      </c>
      <c r="M5" s="5" t="s">
        <v>38</v>
      </c>
      <c r="N5" s="5" t="s">
        <v>34</v>
      </c>
      <c r="O5" s="5" t="s">
        <v>35</v>
      </c>
      <c r="P5" s="5" t="s">
        <v>36</v>
      </c>
      <c r="Q5" s="5" t="str">
        <f>CONCATENATE("X",H5)</f>
        <v>X0</v>
      </c>
      <c r="R5" s="5" t="s">
        <v>37</v>
      </c>
    </row>
    <row r="6" spans="1:23" ht="15" x14ac:dyDescent="0.25">
      <c r="A6" s="131">
        <f ca="1">IF($E$2="X",0,IF(J7&gt;2,H5,J7))</f>
        <v>0</v>
      </c>
      <c r="B6" s="100"/>
      <c r="C6" s="123" t="str">
        <f ca="1">IF(PORTADA!$E$35="A",CONCATENATE(I6," ",G6),"")</f>
        <v>a)  0</v>
      </c>
      <c r="D6" s="102"/>
      <c r="G6" s="13">
        <f>LOOKUP(I5,DATOS!A:A,DATOS!J:J)</f>
        <v>0</v>
      </c>
      <c r="I6" s="10" t="s">
        <v>44</v>
      </c>
      <c r="J6" s="5" t="s">
        <v>5</v>
      </c>
      <c r="K6" s="5">
        <f>IF(L6&gt;0,0,O6)</f>
        <v>0</v>
      </c>
      <c r="L6" s="5">
        <f>IF(O7&gt;0,1,0)</f>
        <v>0</v>
      </c>
      <c r="M6" s="5">
        <f>IF(L6=1,-1/COUNTA(P6:P9),0)</f>
        <v>0</v>
      </c>
      <c r="N6" s="5">
        <f>COUNTA(B6:B9)</f>
        <v>0</v>
      </c>
      <c r="O6" s="5">
        <f>COUNTIF(Q6:Q9,Q5)</f>
        <v>0</v>
      </c>
      <c r="P6" s="6" t="s">
        <v>0</v>
      </c>
      <c r="Q6" s="5" t="str">
        <f>CONCATENATE(B6,P6)</f>
        <v>A</v>
      </c>
      <c r="R6" s="5">
        <f>IF(O6&gt;0,O6+N6,N6*3)</f>
        <v>0</v>
      </c>
    </row>
    <row r="7" spans="1:23" ht="15" x14ac:dyDescent="0.25">
      <c r="A7" s="131"/>
      <c r="B7" s="100"/>
      <c r="C7" s="123" t="str">
        <f ca="1">IF(PORTADA!$E$35="A",CONCATENATE(I7," ",G7),"")</f>
        <v>b)  0</v>
      </c>
      <c r="D7" s="102"/>
      <c r="G7" s="13">
        <f>LOOKUP(I5,DATOS!A:A,DATOS!K:K)</f>
        <v>0</v>
      </c>
      <c r="I7" s="10" t="s">
        <v>45</v>
      </c>
      <c r="J7" s="5">
        <f ca="1">IF(PORTADA!$E$35="A",R6,0)</f>
        <v>0</v>
      </c>
      <c r="K7" s="5"/>
      <c r="L7" s="5"/>
      <c r="M7" s="5"/>
      <c r="N7" s="5"/>
      <c r="O7" s="5">
        <f>N6-O6</f>
        <v>0</v>
      </c>
      <c r="P7" s="6" t="s">
        <v>1</v>
      </c>
      <c r="Q7" s="5" t="str">
        <f>CONCATENATE(B7,P7)</f>
        <v>B</v>
      </c>
      <c r="R7" s="5"/>
    </row>
    <row r="8" spans="1:23" ht="15" x14ac:dyDescent="0.25">
      <c r="A8" s="131"/>
      <c r="B8" s="100"/>
      <c r="C8" s="123" t="str">
        <f ca="1">IF(PORTADA!$E$35="A",CONCATENATE(I8," ",G8),"")</f>
        <v>c)  0</v>
      </c>
      <c r="D8" s="102"/>
      <c r="G8" s="13">
        <f>LOOKUP(I5,DATOS!A:A,DATOS!L:L)</f>
        <v>0</v>
      </c>
      <c r="I8" s="10" t="s">
        <v>46</v>
      </c>
      <c r="J8" s="5"/>
      <c r="K8" s="5"/>
      <c r="L8" s="5"/>
      <c r="M8" s="5"/>
      <c r="N8" s="5"/>
      <c r="O8" s="5"/>
      <c r="P8" s="6" t="s">
        <v>2</v>
      </c>
      <c r="Q8" s="5" t="str">
        <f>CONCATENATE(B8,P8)</f>
        <v>C</v>
      </c>
      <c r="R8" s="5"/>
    </row>
    <row r="9" spans="1:23" ht="15" x14ac:dyDescent="0.25">
      <c r="A9" s="131"/>
      <c r="B9" s="100"/>
      <c r="C9" s="123" t="str">
        <f ca="1">IF(PORTADA!$E$35="A",CONCATENATE(I9," ",G9),"")</f>
        <v>d) 0</v>
      </c>
      <c r="D9" s="102"/>
      <c r="G9" s="13">
        <f>LOOKUP(I5,DATOS!A:A,DATOS!M:M)</f>
        <v>0</v>
      </c>
      <c r="I9" s="10" t="s">
        <v>47</v>
      </c>
      <c r="J9" s="17">
        <f>LOOKUP(I5,DATOS!A:A,DATOS!F:F)</f>
        <v>1</v>
      </c>
      <c r="K9" s="18" t="str">
        <f>LOOKUP(I5,DATOS!A:A,DATOS!D:D)</f>
        <v>TEST 11</v>
      </c>
      <c r="L9" s="16" t="str">
        <f>IF(J9=J5,"","FIN")</f>
        <v/>
      </c>
      <c r="M9" s="5"/>
      <c r="N9" s="5"/>
      <c r="O9" s="5"/>
      <c r="P9" s="6" t="s">
        <v>3</v>
      </c>
      <c r="Q9" s="5" t="str">
        <f>CONCATENATE(B9,P9)</f>
        <v>D</v>
      </c>
      <c r="R9" s="5"/>
    </row>
    <row r="10" spans="1:23" ht="15" x14ac:dyDescent="0.25">
      <c r="A10" s="92"/>
      <c r="B10" s="103"/>
      <c r="C10" s="126"/>
      <c r="D10" s="104"/>
    </row>
    <row r="11" spans="1:23" ht="15" x14ac:dyDescent="0.25">
      <c r="A11" s="92"/>
      <c r="B11" s="97"/>
      <c r="C11" s="122" t="str">
        <f ca="1">IF(PORTADA!$E$35="A",CONCATENATE(J11,".- ",G11),"")</f>
        <v>2.- 0</v>
      </c>
      <c r="D11" s="99"/>
      <c r="E11" s="92"/>
      <c r="F11" s="92"/>
      <c r="G11" s="15">
        <f>IF(L15="FIN","",LOOKUP(I11,DATOS!A:A,DATOS!G:G))</f>
        <v>0</v>
      </c>
      <c r="H11" s="15">
        <f>IF(L15="FIN",0,LOOKUP(I11,DATOS!A:A,DATOS!N:N))</f>
        <v>0</v>
      </c>
      <c r="I11" s="10">
        <f>+I5+1</f>
        <v>202</v>
      </c>
      <c r="J11" s="7">
        <f>+J5+1</f>
        <v>2</v>
      </c>
      <c r="K11" s="5" t="s">
        <v>32</v>
      </c>
      <c r="L11" s="5" t="s">
        <v>33</v>
      </c>
      <c r="M11" s="5" t="s">
        <v>38</v>
      </c>
      <c r="N11" s="5" t="s">
        <v>34</v>
      </c>
      <c r="O11" s="5" t="s">
        <v>35</v>
      </c>
      <c r="P11" s="5" t="s">
        <v>36</v>
      </c>
      <c r="Q11" s="5" t="str">
        <f>CONCATENATE("X",H11)</f>
        <v>X0</v>
      </c>
      <c r="R11" s="5" t="s">
        <v>37</v>
      </c>
    </row>
    <row r="12" spans="1:23" ht="15" x14ac:dyDescent="0.25">
      <c r="A12" s="131">
        <f ca="1">IF($E$2="X",0,IF(J13&gt;2,H11,J13))</f>
        <v>0</v>
      </c>
      <c r="B12" s="100"/>
      <c r="C12" s="123" t="str">
        <f ca="1">IF(PORTADA!$E$35="A",CONCATENATE(I12," ",G12),"")</f>
        <v>a)  0</v>
      </c>
      <c r="D12" s="102"/>
      <c r="G12" s="13">
        <f>IF(L15="FIN","",LOOKUP(I11,DATOS!A:A,DATOS!J:J))</f>
        <v>0</v>
      </c>
      <c r="I12" s="10" t="s">
        <v>44</v>
      </c>
      <c r="J12" s="5" t="s">
        <v>5</v>
      </c>
      <c r="K12" s="5">
        <f>IF(L12&gt;0,0,O12)</f>
        <v>0</v>
      </c>
      <c r="L12" s="5">
        <f>IF(O13&gt;0,1,0)</f>
        <v>0</v>
      </c>
      <c r="M12" s="5">
        <f>IF(L12=1,-1/COUNTA(P12:P15),0)</f>
        <v>0</v>
      </c>
      <c r="N12" s="5">
        <f>COUNTA(B12:B15)</f>
        <v>0</v>
      </c>
      <c r="O12" s="5">
        <f>COUNTIF(Q12:Q15,Q11)</f>
        <v>0</v>
      </c>
      <c r="P12" s="6" t="s">
        <v>0</v>
      </c>
      <c r="Q12" s="5" t="str">
        <f>CONCATENATE(B12,P12)</f>
        <v>A</v>
      </c>
      <c r="R12" s="5">
        <f>IF(O12&gt;0,O12+N12,N12*3)</f>
        <v>0</v>
      </c>
    </row>
    <row r="13" spans="1:23" ht="15" x14ac:dyDescent="0.25">
      <c r="A13" s="131"/>
      <c r="B13" s="100"/>
      <c r="C13" s="123" t="str">
        <f ca="1">IF(PORTADA!$E$35="A",CONCATENATE(I13," ",G13),"")</f>
        <v>b)  0</v>
      </c>
      <c r="D13" s="102"/>
      <c r="G13" s="13">
        <f>IF(L15="FIN","",LOOKUP(I11,DATOS!A:A,DATOS!K:K))</f>
        <v>0</v>
      </c>
      <c r="I13" s="10" t="s">
        <v>45</v>
      </c>
      <c r="J13" s="5">
        <f ca="1">IF(PORTADA!$E$35="A",R12,0)</f>
        <v>0</v>
      </c>
      <c r="K13" s="5"/>
      <c r="L13" s="5"/>
      <c r="M13" s="5"/>
      <c r="N13" s="5"/>
      <c r="O13" s="5">
        <f>N12-O12</f>
        <v>0</v>
      </c>
      <c r="P13" s="6" t="s">
        <v>1</v>
      </c>
      <c r="Q13" s="5" t="str">
        <f>CONCATENATE(B13,P13)</f>
        <v>B</v>
      </c>
      <c r="R13" s="5"/>
    </row>
    <row r="14" spans="1:23" ht="15" x14ac:dyDescent="0.25">
      <c r="A14" s="131"/>
      <c r="B14" s="100"/>
      <c r="C14" s="123" t="str">
        <f ca="1">IF(PORTADA!$E$35="A",CONCATENATE(I14," ",G14),"")</f>
        <v>c)  0</v>
      </c>
      <c r="D14" s="102"/>
      <c r="G14" s="13">
        <f>IF(L15="FIN","",LOOKUP(I11,DATOS!A:A,DATOS!L:L))</f>
        <v>0</v>
      </c>
      <c r="I14" s="10" t="s">
        <v>46</v>
      </c>
      <c r="J14" s="5"/>
      <c r="K14" s="5"/>
      <c r="L14" s="5"/>
      <c r="M14" s="5"/>
      <c r="N14" s="5"/>
      <c r="O14" s="5"/>
      <c r="P14" s="6" t="s">
        <v>2</v>
      </c>
      <c r="Q14" s="5" t="str">
        <f>CONCATENATE(B14,P14)</f>
        <v>C</v>
      </c>
      <c r="R14" s="5"/>
    </row>
    <row r="15" spans="1:23" ht="15" x14ac:dyDescent="0.25">
      <c r="A15" s="131"/>
      <c r="B15" s="100"/>
      <c r="C15" s="123" t="str">
        <f ca="1">IF(PORTADA!$E$35="A",CONCATENATE(I15," ",G15),"")</f>
        <v>d) 0</v>
      </c>
      <c r="D15" s="102"/>
      <c r="G15" s="13">
        <f>IF(L15="FIN","",LOOKUP(I11,DATOS!A:A,DATOS!M:M))</f>
        <v>0</v>
      </c>
      <c r="I15" s="10" t="s">
        <v>47</v>
      </c>
      <c r="J15" s="17">
        <f>LOOKUP(I11,DATOS!A:A,DATOS!F:F)</f>
        <v>2</v>
      </c>
      <c r="K15" s="18" t="str">
        <f>LOOKUP(I11,DATOS!A:A,DATOS!D:D)</f>
        <v>TEST 11</v>
      </c>
      <c r="L15" s="16" t="str">
        <f>IF(J15=J11,"","FIN")</f>
        <v/>
      </c>
      <c r="M15" s="5"/>
      <c r="N15" s="5"/>
      <c r="O15" s="5"/>
      <c r="P15" s="6" t="s">
        <v>3</v>
      </c>
      <c r="Q15" s="5" t="str">
        <f>CONCATENATE(B15,P15)</f>
        <v>D</v>
      </c>
      <c r="R15" s="5"/>
    </row>
    <row r="16" spans="1:23" ht="15" x14ac:dyDescent="0.25">
      <c r="A16" s="92"/>
      <c r="B16" s="103"/>
      <c r="C16" s="126"/>
      <c r="D16" s="104"/>
    </row>
    <row r="17" spans="1:18" ht="15" x14ac:dyDescent="0.25">
      <c r="A17" s="92"/>
      <c r="B17" s="97"/>
      <c r="C17" s="122" t="str">
        <f ca="1">IF(PORTADA!$E$35="A",CONCATENATE(J17,".- ",G17),"")</f>
        <v>3.- 0</v>
      </c>
      <c r="D17" s="99"/>
      <c r="E17" s="92"/>
      <c r="F17" s="92"/>
      <c r="G17" s="15">
        <f>IF(L21="FIN","",LOOKUP(I17,DATOS!A:A,DATOS!G:G))</f>
        <v>0</v>
      </c>
      <c r="H17" s="15">
        <f>IF(L21="FIN",0,LOOKUP(I17,DATOS!A:A,DATOS!N:N))</f>
        <v>0</v>
      </c>
      <c r="I17" s="10">
        <f>+I11+1</f>
        <v>203</v>
      </c>
      <c r="J17" s="7">
        <f>+J11+1</f>
        <v>3</v>
      </c>
      <c r="K17" s="5" t="s">
        <v>32</v>
      </c>
      <c r="L17" s="5" t="s">
        <v>33</v>
      </c>
      <c r="M17" s="5" t="s">
        <v>38</v>
      </c>
      <c r="N17" s="5" t="s">
        <v>34</v>
      </c>
      <c r="O17" s="5" t="s">
        <v>35</v>
      </c>
      <c r="P17" s="5" t="s">
        <v>36</v>
      </c>
      <c r="Q17" s="5" t="str">
        <f>CONCATENATE("X",H17)</f>
        <v>X0</v>
      </c>
      <c r="R17" s="5" t="s">
        <v>37</v>
      </c>
    </row>
    <row r="18" spans="1:18" ht="15" x14ac:dyDescent="0.25">
      <c r="A18" s="131">
        <f ca="1">IF($E$2="X",0,IF(J19&gt;2,H17,J19))</f>
        <v>0</v>
      </c>
      <c r="B18" s="100"/>
      <c r="C18" s="123" t="str">
        <f ca="1">IF(PORTADA!$E$35="A",CONCATENATE(I18," ",G18),"")</f>
        <v>a)  0</v>
      </c>
      <c r="D18" s="102"/>
      <c r="G18" s="13">
        <f>IF(L21="FIN","",LOOKUP(I17,DATOS!A:A,DATOS!J:J))</f>
        <v>0</v>
      </c>
      <c r="I18" s="10" t="s">
        <v>44</v>
      </c>
      <c r="J18" s="5" t="s">
        <v>5</v>
      </c>
      <c r="K18" s="5">
        <f>IF(L18&gt;0,0,O18)</f>
        <v>0</v>
      </c>
      <c r="L18" s="5">
        <f>IF(O19&gt;0,1,0)</f>
        <v>0</v>
      </c>
      <c r="M18" s="5">
        <f>IF(L18=1,-1/COUNTA(P18:P21),0)</f>
        <v>0</v>
      </c>
      <c r="N18" s="5">
        <f>COUNTA(B18:B21)</f>
        <v>0</v>
      </c>
      <c r="O18" s="5">
        <f>COUNTIF(Q18:Q21,Q17)</f>
        <v>0</v>
      </c>
      <c r="P18" s="6" t="s">
        <v>0</v>
      </c>
      <c r="Q18" s="5" t="str">
        <f>CONCATENATE(B18,P18)</f>
        <v>A</v>
      </c>
      <c r="R18" s="5">
        <f>IF(O18&gt;0,O18+N18,N18*3)</f>
        <v>0</v>
      </c>
    </row>
    <row r="19" spans="1:18" ht="15" x14ac:dyDescent="0.25">
      <c r="A19" s="131"/>
      <c r="B19" s="100"/>
      <c r="C19" s="123" t="str">
        <f ca="1">IF(PORTADA!$E$35="A",CONCATENATE(I19," ",G19),"")</f>
        <v>b)  0</v>
      </c>
      <c r="D19" s="102"/>
      <c r="G19" s="13">
        <f>IF(L21="FIN","",LOOKUP(I17,DATOS!A:A,DATOS!K:K))</f>
        <v>0</v>
      </c>
      <c r="I19" s="10" t="s">
        <v>45</v>
      </c>
      <c r="J19" s="5">
        <f ca="1">IF(PORTADA!$E$35="A",R18,0)</f>
        <v>0</v>
      </c>
      <c r="K19" s="5"/>
      <c r="L19" s="5"/>
      <c r="M19" s="5"/>
      <c r="N19" s="5"/>
      <c r="O19" s="5">
        <f>N18-O18</f>
        <v>0</v>
      </c>
      <c r="P19" s="6" t="s">
        <v>1</v>
      </c>
      <c r="Q19" s="5" t="str">
        <f>CONCATENATE(B19,P19)</f>
        <v>B</v>
      </c>
      <c r="R19" s="5"/>
    </row>
    <row r="20" spans="1:18" ht="15" x14ac:dyDescent="0.25">
      <c r="A20" s="131"/>
      <c r="B20" s="100"/>
      <c r="C20" s="123" t="str">
        <f ca="1">IF(PORTADA!$E$35="A",CONCATENATE(I20," ",G20),"")</f>
        <v>c)  0</v>
      </c>
      <c r="D20" s="102"/>
      <c r="G20" s="13">
        <f>IF(L21="FIN","",LOOKUP(I17,DATOS!A:A,DATOS!L:L))</f>
        <v>0</v>
      </c>
      <c r="I20" s="10" t="s">
        <v>46</v>
      </c>
      <c r="J20" s="5"/>
      <c r="K20" s="5"/>
      <c r="L20" s="5"/>
      <c r="M20" s="5"/>
      <c r="N20" s="5"/>
      <c r="O20" s="5"/>
      <c r="P20" s="6" t="s">
        <v>2</v>
      </c>
      <c r="Q20" s="5" t="str">
        <f>CONCATENATE(B20,P20)</f>
        <v>C</v>
      </c>
      <c r="R20" s="5"/>
    </row>
    <row r="21" spans="1:18" ht="15" x14ac:dyDescent="0.25">
      <c r="A21" s="131"/>
      <c r="B21" s="100"/>
      <c r="C21" s="123" t="str">
        <f ca="1">IF(PORTADA!$E$35="A",CONCATENATE(I21," ",G21),"")</f>
        <v>d) 0</v>
      </c>
      <c r="D21" s="102"/>
      <c r="G21" s="13">
        <f>IF(L21="FIN","",LOOKUP(I17,DATOS!A:A,DATOS!M:M))</f>
        <v>0</v>
      </c>
      <c r="I21" s="10" t="s">
        <v>47</v>
      </c>
      <c r="J21" s="17">
        <f>LOOKUP(I17,DATOS!A:A,DATOS!F:F)</f>
        <v>3</v>
      </c>
      <c r="K21" s="18" t="str">
        <f>LOOKUP(I17,DATOS!A:A,DATOS!D:D)</f>
        <v>TEST 11</v>
      </c>
      <c r="L21" s="16" t="str">
        <f>IF(J21=J17,"","FIN")</f>
        <v/>
      </c>
      <c r="M21" s="5"/>
      <c r="N21" s="5"/>
      <c r="O21" s="5"/>
      <c r="P21" s="6" t="s">
        <v>3</v>
      </c>
      <c r="Q21" s="5" t="str">
        <f>CONCATENATE(B21,P21)</f>
        <v>D</v>
      </c>
      <c r="R21" s="5"/>
    </row>
    <row r="22" spans="1:18" ht="15" x14ac:dyDescent="0.25">
      <c r="A22" s="92"/>
      <c r="B22" s="103"/>
      <c r="C22" s="126"/>
      <c r="D22" s="104"/>
    </row>
    <row r="23" spans="1:18" ht="15" x14ac:dyDescent="0.25">
      <c r="A23" s="92"/>
      <c r="B23" s="97"/>
      <c r="C23" s="122" t="str">
        <f ca="1">IF(PORTADA!$E$35="A",CONCATENATE(J23,".- ",G23),"")</f>
        <v>4.- 0</v>
      </c>
      <c r="D23" s="99"/>
      <c r="E23" s="92"/>
      <c r="F23" s="92"/>
      <c r="G23" s="15">
        <f>IF(L27="FIN","",LOOKUP(I23,DATOS!A:A,DATOS!G:G))</f>
        <v>0</v>
      </c>
      <c r="H23" s="15">
        <f>IF(L27="FIN",0,LOOKUP(I23,DATOS!A:A,DATOS!N:N))</f>
        <v>0</v>
      </c>
      <c r="I23" s="10">
        <f>+I17+1</f>
        <v>204</v>
      </c>
      <c r="J23" s="7">
        <f>+J17+1</f>
        <v>4</v>
      </c>
      <c r="K23" s="5" t="s">
        <v>32</v>
      </c>
      <c r="L23" s="5" t="s">
        <v>33</v>
      </c>
      <c r="M23" s="5" t="s">
        <v>38</v>
      </c>
      <c r="N23" s="5" t="s">
        <v>34</v>
      </c>
      <c r="O23" s="5" t="s">
        <v>35</v>
      </c>
      <c r="P23" s="5" t="s">
        <v>36</v>
      </c>
      <c r="Q23" s="5" t="str">
        <f>CONCATENATE("X",H23)</f>
        <v>X0</v>
      </c>
      <c r="R23" s="5" t="s">
        <v>37</v>
      </c>
    </row>
    <row r="24" spans="1:18" ht="15" x14ac:dyDescent="0.25">
      <c r="A24" s="131">
        <f ca="1">IF($E$2="X",0,IF(J25&gt;2,H23,J25))</f>
        <v>0</v>
      </c>
      <c r="B24" s="100"/>
      <c r="C24" s="123" t="str">
        <f ca="1">IF(PORTADA!$E$35="A",CONCATENATE(I24," ",G24),"")</f>
        <v>a)  0</v>
      </c>
      <c r="D24" s="102"/>
      <c r="G24" s="13">
        <f>IF(L27="FIN","",LOOKUP(I23,DATOS!A:A,DATOS!J:J))</f>
        <v>0</v>
      </c>
      <c r="I24" s="10" t="s">
        <v>44</v>
      </c>
      <c r="J24" s="5" t="s">
        <v>5</v>
      </c>
      <c r="K24" s="5">
        <f>IF(L24&gt;0,0,O24)</f>
        <v>0</v>
      </c>
      <c r="L24" s="5">
        <f>IF(O25&gt;0,1,0)</f>
        <v>0</v>
      </c>
      <c r="M24" s="5">
        <f>IF(L24=1,-1/COUNTA(P24:P27),0)</f>
        <v>0</v>
      </c>
      <c r="N24" s="5">
        <f>COUNTA(B24:B27)</f>
        <v>0</v>
      </c>
      <c r="O24" s="5">
        <f>COUNTIF(Q24:Q27,Q23)</f>
        <v>0</v>
      </c>
      <c r="P24" s="6" t="s">
        <v>0</v>
      </c>
      <c r="Q24" s="5" t="str">
        <f>CONCATENATE(B24,P24)</f>
        <v>A</v>
      </c>
      <c r="R24" s="5">
        <f>IF(O24&gt;0,O24+N24,N24*3)</f>
        <v>0</v>
      </c>
    </row>
    <row r="25" spans="1:18" ht="15" x14ac:dyDescent="0.25">
      <c r="A25" s="131"/>
      <c r="B25" s="100"/>
      <c r="C25" s="123" t="str">
        <f ca="1">IF(PORTADA!$E$35="A",CONCATENATE(I25," ",G25),"")</f>
        <v>b)  0</v>
      </c>
      <c r="D25" s="102"/>
      <c r="G25" s="13">
        <f>IF(L27="FIN","",LOOKUP(I23,DATOS!A:A,DATOS!K:K))</f>
        <v>0</v>
      </c>
      <c r="I25" s="10" t="s">
        <v>45</v>
      </c>
      <c r="J25" s="5">
        <f ca="1">IF(PORTADA!$E$35="A",R24,0)</f>
        <v>0</v>
      </c>
      <c r="K25" s="5"/>
      <c r="L25" s="5"/>
      <c r="M25" s="5"/>
      <c r="N25" s="5"/>
      <c r="O25" s="5">
        <f>N24-O24</f>
        <v>0</v>
      </c>
      <c r="P25" s="6" t="s">
        <v>1</v>
      </c>
      <c r="Q25" s="5" t="str">
        <f>CONCATENATE(B25,P25)</f>
        <v>B</v>
      </c>
      <c r="R25" s="5"/>
    </row>
    <row r="26" spans="1:18" ht="15" x14ac:dyDescent="0.25">
      <c r="A26" s="131"/>
      <c r="B26" s="100"/>
      <c r="C26" s="123" t="str">
        <f ca="1">IF(PORTADA!$E$35="A",CONCATENATE(I26," ",G26),"")</f>
        <v>c)  0</v>
      </c>
      <c r="D26" s="102"/>
      <c r="G26" s="13">
        <f>IF(L27="FIN","",LOOKUP(I23,DATOS!A:A,DATOS!L:L))</f>
        <v>0</v>
      </c>
      <c r="I26" s="10" t="s">
        <v>46</v>
      </c>
      <c r="J26" s="5"/>
      <c r="K26" s="5"/>
      <c r="L26" s="5"/>
      <c r="M26" s="5"/>
      <c r="N26" s="5"/>
      <c r="O26" s="5"/>
      <c r="P26" s="6" t="s">
        <v>2</v>
      </c>
      <c r="Q26" s="5" t="str">
        <f>CONCATENATE(B26,P26)</f>
        <v>C</v>
      </c>
      <c r="R26" s="5"/>
    </row>
    <row r="27" spans="1:18" ht="15" x14ac:dyDescent="0.25">
      <c r="A27" s="131"/>
      <c r="B27" s="100"/>
      <c r="C27" s="123" t="str">
        <f ca="1">IF(PORTADA!$E$35="A",CONCATENATE(I27," ",G27),"")</f>
        <v>d) 0</v>
      </c>
      <c r="D27" s="102"/>
      <c r="G27" s="13">
        <f>IF(L27="FIN","",LOOKUP(I23,DATOS!A:A,DATOS!M:M))</f>
        <v>0</v>
      </c>
      <c r="I27" s="10" t="s">
        <v>47</v>
      </c>
      <c r="J27" s="17">
        <f>LOOKUP(I23,DATOS!A:A,DATOS!F:F)</f>
        <v>4</v>
      </c>
      <c r="K27" s="18" t="str">
        <f>LOOKUP(I23,DATOS!A:A,DATOS!D:D)</f>
        <v>TEST 11</v>
      </c>
      <c r="L27" s="16" t="str">
        <f>IF(J27=J23,"","FIN")</f>
        <v/>
      </c>
      <c r="M27" s="5"/>
      <c r="N27" s="5"/>
      <c r="O27" s="5"/>
      <c r="P27" s="6" t="s">
        <v>3</v>
      </c>
      <c r="Q27" s="5" t="str">
        <f>CONCATENATE(B27,P27)</f>
        <v>D</v>
      </c>
      <c r="R27" s="5"/>
    </row>
    <row r="28" spans="1:18" ht="15" x14ac:dyDescent="0.25">
      <c r="A28" s="92"/>
      <c r="B28" s="103"/>
      <c r="C28" s="126"/>
      <c r="D28" s="104"/>
    </row>
    <row r="29" spans="1:18" ht="15" x14ac:dyDescent="0.25">
      <c r="A29" s="92"/>
      <c r="B29" s="97"/>
      <c r="C29" s="122" t="str">
        <f ca="1">IF(PORTADA!$E$35="A",CONCATENATE(J29,".- ",G29),"")</f>
        <v>5.- 0</v>
      </c>
      <c r="D29" s="99"/>
      <c r="E29" s="92"/>
      <c r="F29" s="92"/>
      <c r="G29" s="15">
        <f>IF(L33="FIN","",LOOKUP(I29,DATOS!A:A,DATOS!G:G))</f>
        <v>0</v>
      </c>
      <c r="H29" s="15">
        <f>IF(L33="FIN",0,LOOKUP(I29,DATOS!A:A,DATOS!N:N))</f>
        <v>0</v>
      </c>
      <c r="I29" s="10">
        <f>+I23+1</f>
        <v>205</v>
      </c>
      <c r="J29" s="7">
        <f>+J23+1</f>
        <v>5</v>
      </c>
      <c r="K29" s="5" t="s">
        <v>32</v>
      </c>
      <c r="L29" s="5" t="s">
        <v>33</v>
      </c>
      <c r="M29" s="5" t="s">
        <v>38</v>
      </c>
      <c r="N29" s="5" t="s">
        <v>34</v>
      </c>
      <c r="O29" s="5" t="s">
        <v>35</v>
      </c>
      <c r="P29" s="5" t="s">
        <v>36</v>
      </c>
      <c r="Q29" s="5" t="str">
        <f>CONCATENATE("X",H29)</f>
        <v>X0</v>
      </c>
      <c r="R29" s="5" t="s">
        <v>37</v>
      </c>
    </row>
    <row r="30" spans="1:18" ht="15" x14ac:dyDescent="0.25">
      <c r="A30" s="131">
        <f ca="1">IF($E$2="X",0,IF(J31&gt;2,H29,J31))</f>
        <v>0</v>
      </c>
      <c r="B30" s="100"/>
      <c r="C30" s="123" t="str">
        <f ca="1">IF(PORTADA!$E$35="A",CONCATENATE(I30," ",G30),"")</f>
        <v>a)  0</v>
      </c>
      <c r="D30" s="102"/>
      <c r="G30" s="13">
        <f>IF(L33="FIN","",LOOKUP(I29,DATOS!A:A,DATOS!J:J))</f>
        <v>0</v>
      </c>
      <c r="I30" s="10" t="s">
        <v>44</v>
      </c>
      <c r="J30" s="5" t="s">
        <v>5</v>
      </c>
      <c r="K30" s="5">
        <f>IF(L30&gt;0,0,O30)</f>
        <v>0</v>
      </c>
      <c r="L30" s="5">
        <f>IF(O31&gt;0,1,0)</f>
        <v>0</v>
      </c>
      <c r="M30" s="5">
        <f>IF(L30=1,-1/COUNTA(P30:P33),0)</f>
        <v>0</v>
      </c>
      <c r="N30" s="5">
        <f>COUNTA(B30:B33)</f>
        <v>0</v>
      </c>
      <c r="O30" s="5">
        <f>COUNTIF(Q30:Q33,Q29)</f>
        <v>0</v>
      </c>
      <c r="P30" s="6" t="s">
        <v>0</v>
      </c>
      <c r="Q30" s="5" t="str">
        <f>CONCATENATE(B30,P30)</f>
        <v>A</v>
      </c>
      <c r="R30" s="5">
        <f>IF(O30&gt;0,O30+N30,N30*3)</f>
        <v>0</v>
      </c>
    </row>
    <row r="31" spans="1:18" ht="15" x14ac:dyDescent="0.25">
      <c r="A31" s="131"/>
      <c r="B31" s="100"/>
      <c r="C31" s="123" t="str">
        <f ca="1">IF(PORTADA!$E$35="A",CONCATENATE(I31," ",G31),"")</f>
        <v>b)  0</v>
      </c>
      <c r="D31" s="102"/>
      <c r="G31" s="13">
        <f>IF(L33="FIN","",LOOKUP(I29,DATOS!A:A,DATOS!K:K))</f>
        <v>0</v>
      </c>
      <c r="I31" s="10" t="s">
        <v>45</v>
      </c>
      <c r="J31" s="5">
        <f ca="1">IF(PORTADA!$E$35="A",R30,0)</f>
        <v>0</v>
      </c>
      <c r="K31" s="5"/>
      <c r="L31" s="5"/>
      <c r="M31" s="5"/>
      <c r="N31" s="5"/>
      <c r="O31" s="5">
        <f>N30-O30</f>
        <v>0</v>
      </c>
      <c r="P31" s="6" t="s">
        <v>1</v>
      </c>
      <c r="Q31" s="5" t="str">
        <f>CONCATENATE(B31,P31)</f>
        <v>B</v>
      </c>
      <c r="R31" s="5"/>
    </row>
    <row r="32" spans="1:18" ht="15" x14ac:dyDescent="0.25">
      <c r="A32" s="131"/>
      <c r="B32" s="100"/>
      <c r="C32" s="123" t="str">
        <f ca="1">IF(PORTADA!$E$35="A",CONCATENATE(I32," ",G32),"")</f>
        <v>c)  0</v>
      </c>
      <c r="D32" s="102"/>
      <c r="G32" s="13">
        <f>IF(L33="FIN","",LOOKUP(I29,DATOS!A:A,DATOS!L:L))</f>
        <v>0</v>
      </c>
      <c r="I32" s="10" t="s">
        <v>46</v>
      </c>
      <c r="J32" s="5"/>
      <c r="K32" s="5"/>
      <c r="L32" s="5"/>
      <c r="M32" s="5"/>
      <c r="N32" s="5"/>
      <c r="O32" s="5"/>
      <c r="P32" s="6" t="s">
        <v>2</v>
      </c>
      <c r="Q32" s="5" t="str">
        <f>CONCATENATE(B32,P32)</f>
        <v>C</v>
      </c>
      <c r="R32" s="5"/>
    </row>
    <row r="33" spans="1:18" ht="15" x14ac:dyDescent="0.25">
      <c r="A33" s="131"/>
      <c r="B33" s="100"/>
      <c r="C33" s="123" t="str">
        <f ca="1">IF(PORTADA!$E$35="A",CONCATENATE(I33," ",G33),"")</f>
        <v>d) 0</v>
      </c>
      <c r="D33" s="102"/>
      <c r="G33" s="13">
        <f>IF(L33="FIN","",LOOKUP(I29,DATOS!A:A,DATOS!M:M))</f>
        <v>0</v>
      </c>
      <c r="I33" s="10" t="s">
        <v>47</v>
      </c>
      <c r="J33" s="17">
        <f>LOOKUP(I29,DATOS!A:A,DATOS!F:F)</f>
        <v>5</v>
      </c>
      <c r="K33" s="18" t="str">
        <f>LOOKUP(I29,DATOS!A:A,DATOS!D:D)</f>
        <v>TEST 11</v>
      </c>
      <c r="L33" s="16" t="str">
        <f>IF(J33=J29,"","FIN")</f>
        <v/>
      </c>
      <c r="M33" s="5"/>
      <c r="N33" s="5"/>
      <c r="O33" s="5"/>
      <c r="P33" s="6" t="s">
        <v>3</v>
      </c>
      <c r="Q33" s="5" t="str">
        <f>CONCATENATE(B33,P33)</f>
        <v>D</v>
      </c>
      <c r="R33" s="5"/>
    </row>
    <row r="34" spans="1:18" ht="15" x14ac:dyDescent="0.25">
      <c r="A34" s="92"/>
      <c r="B34" s="103"/>
      <c r="C34" s="126"/>
      <c r="D34" s="104"/>
    </row>
    <row r="35" spans="1:18" ht="15" x14ac:dyDescent="0.25">
      <c r="A35" s="92"/>
      <c r="B35" s="97"/>
      <c r="C35" s="122" t="str">
        <f ca="1">IF(PORTADA!$E$35="A",CONCATENATE(J35,".- ",G35),"")</f>
        <v>6.- 0</v>
      </c>
      <c r="D35" s="99"/>
      <c r="E35" s="92"/>
      <c r="F35" s="92"/>
      <c r="G35" s="15">
        <f>IF(L39="FIN","",LOOKUP(I35,DATOS!A:A,DATOS!G:G))</f>
        <v>0</v>
      </c>
      <c r="H35" s="15">
        <f>IF(L39="FIN",0,LOOKUP(I35,DATOS!A:A,DATOS!N:N))</f>
        <v>0</v>
      </c>
      <c r="I35" s="10">
        <f>+I29+1</f>
        <v>206</v>
      </c>
      <c r="J35" s="7">
        <f>+J29+1</f>
        <v>6</v>
      </c>
      <c r="K35" s="5" t="s">
        <v>32</v>
      </c>
      <c r="L35" s="5" t="s">
        <v>33</v>
      </c>
      <c r="M35" s="5" t="s">
        <v>38</v>
      </c>
      <c r="N35" s="5" t="s">
        <v>34</v>
      </c>
      <c r="O35" s="5" t="s">
        <v>35</v>
      </c>
      <c r="P35" s="5" t="s">
        <v>36</v>
      </c>
      <c r="Q35" s="5" t="str">
        <f>CONCATENATE("X",H35)</f>
        <v>X0</v>
      </c>
      <c r="R35" s="5" t="s">
        <v>37</v>
      </c>
    </row>
    <row r="36" spans="1:18" ht="15" x14ac:dyDescent="0.25">
      <c r="A36" s="131">
        <f ca="1">IF($E$2="X",0,IF(J37&gt;2,H35,J37))</f>
        <v>0</v>
      </c>
      <c r="B36" s="100"/>
      <c r="C36" s="123" t="str">
        <f ca="1">IF(PORTADA!$E$35="A",CONCATENATE(I36," ",G36),"")</f>
        <v>a)  0</v>
      </c>
      <c r="D36" s="102"/>
      <c r="G36" s="13">
        <f>IF(L39="FIN","",LOOKUP(I35,DATOS!A:A,DATOS!J:J))</f>
        <v>0</v>
      </c>
      <c r="I36" s="10" t="s">
        <v>44</v>
      </c>
      <c r="J36" s="5" t="s">
        <v>5</v>
      </c>
      <c r="K36" s="5">
        <f>IF(L36&gt;0,0,O36)</f>
        <v>0</v>
      </c>
      <c r="L36" s="5">
        <f>IF(O37&gt;0,1,0)</f>
        <v>0</v>
      </c>
      <c r="M36" s="5">
        <f>IF(L36=1,-1/COUNTA(P36:P39),0)</f>
        <v>0</v>
      </c>
      <c r="N36" s="5">
        <f>COUNTA(B36:B39)</f>
        <v>0</v>
      </c>
      <c r="O36" s="5">
        <f>COUNTIF(Q36:Q39,Q35)</f>
        <v>0</v>
      </c>
      <c r="P36" s="6" t="s">
        <v>0</v>
      </c>
      <c r="Q36" s="5" t="str">
        <f>CONCATENATE(B36,P36)</f>
        <v>A</v>
      </c>
      <c r="R36" s="5">
        <f>IF(O36&gt;0,O36+N36,N36*3)</f>
        <v>0</v>
      </c>
    </row>
    <row r="37" spans="1:18" ht="15" x14ac:dyDescent="0.25">
      <c r="A37" s="131"/>
      <c r="B37" s="100"/>
      <c r="C37" s="123" t="str">
        <f ca="1">IF(PORTADA!$E$35="A",CONCATENATE(I37," ",G37),"")</f>
        <v>b)  0</v>
      </c>
      <c r="D37" s="102"/>
      <c r="G37" s="13">
        <f>IF(L39="FIN","",LOOKUP(I35,DATOS!A:A,DATOS!K:K))</f>
        <v>0</v>
      </c>
      <c r="I37" s="10" t="s">
        <v>45</v>
      </c>
      <c r="J37" s="5">
        <f ca="1">IF(PORTADA!$E$35="A",R36,0)</f>
        <v>0</v>
      </c>
      <c r="K37" s="5"/>
      <c r="L37" s="5"/>
      <c r="M37" s="5"/>
      <c r="N37" s="5"/>
      <c r="O37" s="5">
        <f>N36-O36</f>
        <v>0</v>
      </c>
      <c r="P37" s="6" t="s">
        <v>1</v>
      </c>
      <c r="Q37" s="5" t="str">
        <f>CONCATENATE(B37,P37)</f>
        <v>B</v>
      </c>
      <c r="R37" s="5"/>
    </row>
    <row r="38" spans="1:18" ht="15" x14ac:dyDescent="0.25">
      <c r="A38" s="131"/>
      <c r="B38" s="100"/>
      <c r="C38" s="123" t="str">
        <f ca="1">IF(PORTADA!$E$35="A",CONCATENATE(I38," ",G38),"")</f>
        <v>c)  0</v>
      </c>
      <c r="D38" s="102"/>
      <c r="G38" s="13">
        <f>IF(L39="FIN","",LOOKUP(I35,DATOS!A:A,DATOS!L:L))</f>
        <v>0</v>
      </c>
      <c r="I38" s="10" t="s">
        <v>46</v>
      </c>
      <c r="J38" s="5"/>
      <c r="K38" s="5"/>
      <c r="L38" s="5"/>
      <c r="M38" s="5"/>
      <c r="N38" s="5"/>
      <c r="O38" s="5"/>
      <c r="P38" s="6" t="s">
        <v>2</v>
      </c>
      <c r="Q38" s="5" t="str">
        <f>CONCATENATE(B38,P38)</f>
        <v>C</v>
      </c>
      <c r="R38" s="5"/>
    </row>
    <row r="39" spans="1:18" ht="15" x14ac:dyDescent="0.25">
      <c r="A39" s="131"/>
      <c r="B39" s="100"/>
      <c r="C39" s="123" t="str">
        <f ca="1">IF(PORTADA!$E$35="A",CONCATENATE(I39," ",G39),"")</f>
        <v>d) 0</v>
      </c>
      <c r="D39" s="102"/>
      <c r="G39" s="13">
        <f>IF(L39="FIN","",LOOKUP(I35,DATOS!A:A,DATOS!M:M))</f>
        <v>0</v>
      </c>
      <c r="I39" s="10" t="s">
        <v>47</v>
      </c>
      <c r="J39" s="17">
        <f>LOOKUP(I35,DATOS!A:A,DATOS!F:F)</f>
        <v>6</v>
      </c>
      <c r="K39" s="18" t="str">
        <f>LOOKUP(I35,DATOS!A:A,DATOS!D:D)</f>
        <v>TEST 11</v>
      </c>
      <c r="L39" s="16" t="str">
        <f>IF(J39=J35,"","FIN")</f>
        <v/>
      </c>
      <c r="M39" s="5"/>
      <c r="N39" s="5"/>
      <c r="O39" s="5"/>
      <c r="P39" s="6" t="s">
        <v>3</v>
      </c>
      <c r="Q39" s="5" t="str">
        <f>CONCATENATE(B39,P39)</f>
        <v>D</v>
      </c>
      <c r="R39" s="5"/>
    </row>
    <row r="40" spans="1:18" ht="15" x14ac:dyDescent="0.25">
      <c r="A40" s="92"/>
      <c r="B40" s="103"/>
      <c r="C40" s="126"/>
      <c r="D40" s="104"/>
    </row>
    <row r="41" spans="1:18" ht="15" x14ac:dyDescent="0.25">
      <c r="A41" s="92"/>
      <c r="B41" s="97"/>
      <c r="C41" s="122" t="str">
        <f ca="1">IF(PORTADA!$E$35="A",CONCATENATE(J41,".- ",G41),"")</f>
        <v>7.- 0</v>
      </c>
      <c r="D41" s="99"/>
      <c r="E41" s="92"/>
      <c r="F41" s="92"/>
      <c r="G41" s="15">
        <f>IF(L45="FIN","",LOOKUP(I41,DATOS!A:A,DATOS!G:G))</f>
        <v>0</v>
      </c>
      <c r="H41" s="15">
        <f>IF(L45="FIN",0,LOOKUP(I41,DATOS!A:A,DATOS!N:N))</f>
        <v>0</v>
      </c>
      <c r="I41" s="10">
        <f>+I35+1</f>
        <v>207</v>
      </c>
      <c r="J41" s="7">
        <f>+J35+1</f>
        <v>7</v>
      </c>
      <c r="K41" s="5" t="s">
        <v>32</v>
      </c>
      <c r="L41" s="5" t="s">
        <v>33</v>
      </c>
      <c r="M41" s="5" t="s">
        <v>38</v>
      </c>
      <c r="N41" s="5" t="s">
        <v>34</v>
      </c>
      <c r="O41" s="5" t="s">
        <v>35</v>
      </c>
      <c r="P41" s="5" t="s">
        <v>36</v>
      </c>
      <c r="Q41" s="5" t="str">
        <f>CONCATENATE("X",H41)</f>
        <v>X0</v>
      </c>
      <c r="R41" s="5" t="s">
        <v>37</v>
      </c>
    </row>
    <row r="42" spans="1:18" ht="15" x14ac:dyDescent="0.25">
      <c r="A42" s="131">
        <f ca="1">IF($E$2="X",0,IF(J43&gt;2,H41,J43))</f>
        <v>0</v>
      </c>
      <c r="B42" s="100"/>
      <c r="C42" s="123" t="str">
        <f ca="1">IF(PORTADA!$E$35="A",CONCATENATE(I42," ",G42),"")</f>
        <v>a)  0</v>
      </c>
      <c r="D42" s="102"/>
      <c r="G42" s="13">
        <f>IF(L45="FIN","",LOOKUP(I41,DATOS!A:A,DATOS!J:J))</f>
        <v>0</v>
      </c>
      <c r="I42" s="10" t="s">
        <v>44</v>
      </c>
      <c r="J42" s="5" t="s">
        <v>5</v>
      </c>
      <c r="K42" s="5">
        <f>IF(L42&gt;0,0,O42)</f>
        <v>0</v>
      </c>
      <c r="L42" s="5">
        <f>IF(O43&gt;0,1,0)</f>
        <v>0</v>
      </c>
      <c r="M42" s="5">
        <f>IF(L42=1,-1/COUNTA(P42:P45),0)</f>
        <v>0</v>
      </c>
      <c r="N42" s="5">
        <f>COUNTA(B42:B45)</f>
        <v>0</v>
      </c>
      <c r="O42" s="5">
        <f>COUNTIF(Q42:Q45,Q41)</f>
        <v>0</v>
      </c>
      <c r="P42" s="6" t="s">
        <v>0</v>
      </c>
      <c r="Q42" s="5" t="str">
        <f>CONCATENATE(B42,P42)</f>
        <v>A</v>
      </c>
      <c r="R42" s="5">
        <f>IF(O42&gt;0,O42+N42,N42*3)</f>
        <v>0</v>
      </c>
    </row>
    <row r="43" spans="1:18" ht="15" x14ac:dyDescent="0.25">
      <c r="A43" s="131"/>
      <c r="B43" s="100"/>
      <c r="C43" s="123" t="str">
        <f ca="1">IF(PORTADA!$E$35="A",CONCATENATE(I43," ",G43),"")</f>
        <v>b)  0</v>
      </c>
      <c r="D43" s="102"/>
      <c r="G43" s="13">
        <f>IF(L45="FIN","",LOOKUP(I41,DATOS!A:A,DATOS!K:K))</f>
        <v>0</v>
      </c>
      <c r="I43" s="10" t="s">
        <v>45</v>
      </c>
      <c r="J43" s="5">
        <f ca="1">IF(PORTADA!$E$35="A",R42,0)</f>
        <v>0</v>
      </c>
      <c r="K43" s="5"/>
      <c r="L43" s="5"/>
      <c r="M43" s="5"/>
      <c r="N43" s="5"/>
      <c r="O43" s="5">
        <f>N42-O42</f>
        <v>0</v>
      </c>
      <c r="P43" s="6" t="s">
        <v>1</v>
      </c>
      <c r="Q43" s="5" t="str">
        <f>CONCATENATE(B43,P43)</f>
        <v>B</v>
      </c>
      <c r="R43" s="5"/>
    </row>
    <row r="44" spans="1:18" ht="15" x14ac:dyDescent="0.25">
      <c r="A44" s="131"/>
      <c r="B44" s="100"/>
      <c r="C44" s="123" t="str">
        <f ca="1">IF(PORTADA!$E$35="A",CONCATENATE(I44," ",G44),"")</f>
        <v>c)  0</v>
      </c>
      <c r="D44" s="102"/>
      <c r="G44" s="13">
        <f>IF(L45="FIN","",LOOKUP(I41,DATOS!A:A,DATOS!L:L))</f>
        <v>0</v>
      </c>
      <c r="I44" s="10" t="s">
        <v>46</v>
      </c>
      <c r="J44" s="5"/>
      <c r="K44" s="5"/>
      <c r="L44" s="5"/>
      <c r="M44" s="5"/>
      <c r="N44" s="5"/>
      <c r="O44" s="5"/>
      <c r="P44" s="6" t="s">
        <v>2</v>
      </c>
      <c r="Q44" s="5" t="str">
        <f>CONCATENATE(B44,P44)</f>
        <v>C</v>
      </c>
      <c r="R44" s="5"/>
    </row>
    <row r="45" spans="1:18" ht="15" x14ac:dyDescent="0.25">
      <c r="A45" s="131"/>
      <c r="B45" s="100"/>
      <c r="C45" s="123" t="str">
        <f ca="1">IF(PORTADA!$E$35="A",CONCATENATE(I45," ",G45),"")</f>
        <v>d) 0</v>
      </c>
      <c r="D45" s="102"/>
      <c r="G45" s="13">
        <f>IF(L45="FIN","",LOOKUP(I41,DATOS!A:A,DATOS!M:M))</f>
        <v>0</v>
      </c>
      <c r="I45" s="10" t="s">
        <v>47</v>
      </c>
      <c r="J45" s="17">
        <f>LOOKUP(I41,DATOS!A:A,DATOS!F:F)</f>
        <v>7</v>
      </c>
      <c r="K45" s="18" t="str">
        <f>LOOKUP(I41,DATOS!A:A,DATOS!D:D)</f>
        <v>TEST 11</v>
      </c>
      <c r="L45" s="16" t="str">
        <f>IF(J45=J41,"","FIN")</f>
        <v/>
      </c>
      <c r="M45" s="5"/>
      <c r="N45" s="5"/>
      <c r="O45" s="5"/>
      <c r="P45" s="6" t="s">
        <v>3</v>
      </c>
      <c r="Q45" s="5" t="str">
        <f>CONCATENATE(B45,P45)</f>
        <v>D</v>
      </c>
      <c r="R45" s="5"/>
    </row>
    <row r="46" spans="1:18" ht="15" x14ac:dyDescent="0.25">
      <c r="A46" s="92"/>
      <c r="B46" s="103"/>
      <c r="C46" s="126"/>
      <c r="D46" s="104"/>
    </row>
    <row r="47" spans="1:18" ht="15" x14ac:dyDescent="0.25">
      <c r="A47" s="92"/>
      <c r="B47" s="97"/>
      <c r="C47" s="122" t="str">
        <f ca="1">IF(PORTADA!$E$35="A",CONCATENATE(J47,".- ",G47),"")</f>
        <v>8.- 0</v>
      </c>
      <c r="D47" s="99"/>
      <c r="E47" s="92"/>
      <c r="F47" s="92"/>
      <c r="G47" s="15">
        <f>IF(L51="FIN","",LOOKUP(I47,DATOS!A:A,DATOS!G:G))</f>
        <v>0</v>
      </c>
      <c r="H47" s="15">
        <f>IF(L51="FIN",0,LOOKUP(I47,DATOS!A:A,DATOS!N:N))</f>
        <v>0</v>
      </c>
      <c r="I47" s="10">
        <f>+I41+1</f>
        <v>208</v>
      </c>
      <c r="J47" s="7">
        <f>+J41+1</f>
        <v>8</v>
      </c>
      <c r="K47" s="5" t="s">
        <v>32</v>
      </c>
      <c r="L47" s="5" t="s">
        <v>33</v>
      </c>
      <c r="M47" s="5" t="s">
        <v>38</v>
      </c>
      <c r="N47" s="5" t="s">
        <v>34</v>
      </c>
      <c r="O47" s="5" t="s">
        <v>35</v>
      </c>
      <c r="P47" s="5" t="s">
        <v>36</v>
      </c>
      <c r="Q47" s="5" t="str">
        <f>CONCATENATE("X",H47)</f>
        <v>X0</v>
      </c>
      <c r="R47" s="5" t="s">
        <v>37</v>
      </c>
    </row>
    <row r="48" spans="1:18" ht="15" x14ac:dyDescent="0.25">
      <c r="A48" s="131">
        <f ca="1">IF($E$2="X",0,IF(J49&gt;2,H47,J49))</f>
        <v>0</v>
      </c>
      <c r="B48" s="100"/>
      <c r="C48" s="123" t="str">
        <f ca="1">IF(PORTADA!$E$35="A",CONCATENATE(I48," ",G48),"")</f>
        <v>a)  0</v>
      </c>
      <c r="D48" s="102"/>
      <c r="G48" s="13">
        <f>IF(L51="FIN","",LOOKUP(I47,DATOS!A:A,DATOS!J:J))</f>
        <v>0</v>
      </c>
      <c r="I48" s="10" t="s">
        <v>44</v>
      </c>
      <c r="J48" s="5" t="s">
        <v>5</v>
      </c>
      <c r="K48" s="5">
        <f>IF(L48&gt;0,0,O48)</f>
        <v>0</v>
      </c>
      <c r="L48" s="5">
        <f>IF(O49&gt;0,1,0)</f>
        <v>0</v>
      </c>
      <c r="M48" s="5">
        <f>IF(L48=1,-1/COUNTA(P48:P51),0)</f>
        <v>0</v>
      </c>
      <c r="N48" s="5">
        <f>COUNTA(B48:B51)</f>
        <v>0</v>
      </c>
      <c r="O48" s="5">
        <f>COUNTIF(Q48:Q51,Q47)</f>
        <v>0</v>
      </c>
      <c r="P48" s="6" t="s">
        <v>0</v>
      </c>
      <c r="Q48" s="5" t="str">
        <f>CONCATENATE(B48,P48)</f>
        <v>A</v>
      </c>
      <c r="R48" s="5">
        <f>IF(O48&gt;0,O48+N48,N48*3)</f>
        <v>0</v>
      </c>
    </row>
    <row r="49" spans="1:18" ht="15" x14ac:dyDescent="0.25">
      <c r="A49" s="131"/>
      <c r="B49" s="100"/>
      <c r="C49" s="123" t="str">
        <f ca="1">IF(PORTADA!$E$35="A",CONCATENATE(I49," ",G49),"")</f>
        <v>b)  0</v>
      </c>
      <c r="D49" s="102"/>
      <c r="G49" s="13">
        <f>IF(L51="FIN","",LOOKUP(I47,DATOS!A:A,DATOS!K:K))</f>
        <v>0</v>
      </c>
      <c r="I49" s="10" t="s">
        <v>45</v>
      </c>
      <c r="J49" s="5">
        <f ca="1">IF(PORTADA!$E$35="A",R48,0)</f>
        <v>0</v>
      </c>
      <c r="K49" s="5"/>
      <c r="L49" s="5"/>
      <c r="M49" s="5"/>
      <c r="N49" s="5"/>
      <c r="O49" s="5">
        <f>N48-O48</f>
        <v>0</v>
      </c>
      <c r="P49" s="6" t="s">
        <v>1</v>
      </c>
      <c r="Q49" s="5" t="str">
        <f>CONCATENATE(B49,P49)</f>
        <v>B</v>
      </c>
      <c r="R49" s="5"/>
    </row>
    <row r="50" spans="1:18" ht="15" x14ac:dyDescent="0.25">
      <c r="A50" s="131"/>
      <c r="B50" s="100"/>
      <c r="C50" s="123" t="str">
        <f ca="1">IF(PORTADA!$E$35="A",CONCATENATE(I50," ",G50),"")</f>
        <v>c)  0</v>
      </c>
      <c r="D50" s="102"/>
      <c r="G50" s="13">
        <f>IF(L51="FIN","",LOOKUP(I47,DATOS!A:A,DATOS!L:L))</f>
        <v>0</v>
      </c>
      <c r="I50" s="10" t="s">
        <v>46</v>
      </c>
      <c r="J50" s="5"/>
      <c r="K50" s="5"/>
      <c r="L50" s="5"/>
      <c r="M50" s="5"/>
      <c r="N50" s="5"/>
      <c r="O50" s="5"/>
      <c r="P50" s="6" t="s">
        <v>2</v>
      </c>
      <c r="Q50" s="5" t="str">
        <f>CONCATENATE(B50,P50)</f>
        <v>C</v>
      </c>
      <c r="R50" s="5"/>
    </row>
    <row r="51" spans="1:18" ht="15" x14ac:dyDescent="0.25">
      <c r="A51" s="131"/>
      <c r="B51" s="100"/>
      <c r="C51" s="123" t="str">
        <f ca="1">IF(PORTADA!$E$35="A",CONCATENATE(I51," ",G51),"")</f>
        <v>d) 0</v>
      </c>
      <c r="D51" s="102"/>
      <c r="G51" s="13">
        <f>IF(L51="FIN","",LOOKUP(I47,DATOS!A:A,DATOS!M:M))</f>
        <v>0</v>
      </c>
      <c r="I51" s="10" t="s">
        <v>47</v>
      </c>
      <c r="J51" s="17">
        <f>LOOKUP(I47,DATOS!A:A,DATOS!F:F)</f>
        <v>8</v>
      </c>
      <c r="K51" s="18" t="str">
        <f>LOOKUP(I47,DATOS!A:A,DATOS!D:D)</f>
        <v>TEST 11</v>
      </c>
      <c r="L51" s="16" t="str">
        <f>IF(J51=J47,"","FIN")</f>
        <v/>
      </c>
      <c r="M51" s="5"/>
      <c r="N51" s="5"/>
      <c r="O51" s="5"/>
      <c r="P51" s="6" t="s">
        <v>3</v>
      </c>
      <c r="Q51" s="5" t="str">
        <f>CONCATENATE(B51,P51)</f>
        <v>D</v>
      </c>
      <c r="R51" s="5"/>
    </row>
    <row r="52" spans="1:18" ht="15" x14ac:dyDescent="0.25">
      <c r="A52" s="92"/>
      <c r="B52" s="103"/>
      <c r="C52" s="126"/>
      <c r="D52" s="104"/>
    </row>
    <row r="53" spans="1:18" ht="15" x14ac:dyDescent="0.25">
      <c r="A53" s="92"/>
      <c r="B53" s="97"/>
      <c r="C53" s="122" t="str">
        <f ca="1">IF(PORTADA!$E$35="A",CONCATENATE(J53,".- ",G53),"")</f>
        <v>9.- 0</v>
      </c>
      <c r="D53" s="99"/>
      <c r="E53" s="92"/>
      <c r="F53" s="92"/>
      <c r="G53" s="15">
        <f>IF(L57="FIN","",LOOKUP(I53,DATOS!A:A,DATOS!G:G))</f>
        <v>0</v>
      </c>
      <c r="H53" s="15">
        <f>IF(L57="FIN",0,LOOKUP(I53,DATOS!A:A,DATOS!N:N))</f>
        <v>0</v>
      </c>
      <c r="I53" s="10">
        <f>+I47+1</f>
        <v>209</v>
      </c>
      <c r="J53" s="7">
        <f>+J47+1</f>
        <v>9</v>
      </c>
      <c r="K53" s="5" t="s">
        <v>32</v>
      </c>
      <c r="L53" s="5" t="s">
        <v>33</v>
      </c>
      <c r="M53" s="5" t="s">
        <v>38</v>
      </c>
      <c r="N53" s="5" t="s">
        <v>34</v>
      </c>
      <c r="O53" s="5" t="s">
        <v>35</v>
      </c>
      <c r="P53" s="5" t="s">
        <v>36</v>
      </c>
      <c r="Q53" s="5" t="str">
        <f>CONCATENATE("X",H53)</f>
        <v>X0</v>
      </c>
      <c r="R53" s="5" t="s">
        <v>37</v>
      </c>
    </row>
    <row r="54" spans="1:18" ht="15" x14ac:dyDescent="0.25">
      <c r="A54" s="131">
        <f ca="1">IF($E$2="X",0,IF(J55&gt;2,H53,J55))</f>
        <v>0</v>
      </c>
      <c r="B54" s="100"/>
      <c r="C54" s="123" t="str">
        <f ca="1">IF(PORTADA!$E$35="A",CONCATENATE(I54," ",G54),"")</f>
        <v>a)  0</v>
      </c>
      <c r="D54" s="102"/>
      <c r="G54" s="13">
        <f>IF(L57="FIN","",LOOKUP(I53,DATOS!A:A,DATOS!J:J))</f>
        <v>0</v>
      </c>
      <c r="I54" s="10" t="s">
        <v>44</v>
      </c>
      <c r="J54" s="5" t="s">
        <v>5</v>
      </c>
      <c r="K54" s="5">
        <f>IF(L54&gt;0,0,O54)</f>
        <v>0</v>
      </c>
      <c r="L54" s="5">
        <f>IF(O55&gt;0,1,0)</f>
        <v>0</v>
      </c>
      <c r="M54" s="5">
        <f>IF(L54=1,-1/COUNTA(P54:P57),0)</f>
        <v>0</v>
      </c>
      <c r="N54" s="5">
        <f>COUNTA(B54:B57)</f>
        <v>0</v>
      </c>
      <c r="O54" s="5">
        <f>COUNTIF(Q54:Q57,Q53)</f>
        <v>0</v>
      </c>
      <c r="P54" s="6" t="s">
        <v>0</v>
      </c>
      <c r="Q54" s="5" t="str">
        <f>CONCATENATE(B54,P54)</f>
        <v>A</v>
      </c>
      <c r="R54" s="5">
        <f>IF(O54&gt;0,O54+N54,N54*3)</f>
        <v>0</v>
      </c>
    </row>
    <row r="55" spans="1:18" ht="15" x14ac:dyDescent="0.25">
      <c r="A55" s="131"/>
      <c r="B55" s="100"/>
      <c r="C55" s="123" t="str">
        <f ca="1">IF(PORTADA!$E$35="A",CONCATENATE(I55," ",G55),"")</f>
        <v>b)  0</v>
      </c>
      <c r="D55" s="102"/>
      <c r="G55" s="13">
        <f>IF(L57="FIN","",LOOKUP(I53,DATOS!A:A,DATOS!K:K))</f>
        <v>0</v>
      </c>
      <c r="I55" s="10" t="s">
        <v>45</v>
      </c>
      <c r="J55" s="5">
        <f ca="1">IF(PORTADA!$E$35="A",R54,0)</f>
        <v>0</v>
      </c>
      <c r="K55" s="5"/>
      <c r="L55" s="5"/>
      <c r="M55" s="5"/>
      <c r="N55" s="5"/>
      <c r="O55" s="5">
        <f>N54-O54</f>
        <v>0</v>
      </c>
      <c r="P55" s="6" t="s">
        <v>1</v>
      </c>
      <c r="Q55" s="5" t="str">
        <f>CONCATENATE(B55,P55)</f>
        <v>B</v>
      </c>
      <c r="R55" s="5"/>
    </row>
    <row r="56" spans="1:18" ht="15" x14ac:dyDescent="0.25">
      <c r="A56" s="131"/>
      <c r="B56" s="100"/>
      <c r="C56" s="123" t="str">
        <f ca="1">IF(PORTADA!$E$35="A",CONCATENATE(I56," ",G56),"")</f>
        <v>c)  0</v>
      </c>
      <c r="D56" s="102"/>
      <c r="G56" s="13">
        <f>IF(L57="FIN","",LOOKUP(I53,DATOS!A:A,DATOS!L:L))</f>
        <v>0</v>
      </c>
      <c r="I56" s="10" t="s">
        <v>46</v>
      </c>
      <c r="J56" s="5"/>
      <c r="K56" s="5"/>
      <c r="L56" s="5"/>
      <c r="M56" s="5"/>
      <c r="N56" s="5"/>
      <c r="O56" s="5"/>
      <c r="P56" s="6" t="s">
        <v>2</v>
      </c>
      <c r="Q56" s="5" t="str">
        <f>CONCATENATE(B56,P56)</f>
        <v>C</v>
      </c>
      <c r="R56" s="5"/>
    </row>
    <row r="57" spans="1:18" ht="15" x14ac:dyDescent="0.25">
      <c r="A57" s="131"/>
      <c r="B57" s="100"/>
      <c r="C57" s="123" t="str">
        <f ca="1">IF(PORTADA!$E$35="A",CONCATENATE(I57," ",G57),"")</f>
        <v>d) 0</v>
      </c>
      <c r="D57" s="102"/>
      <c r="G57" s="13">
        <f>IF(L57="FIN","",LOOKUP(I53,DATOS!A:A,DATOS!M:M))</f>
        <v>0</v>
      </c>
      <c r="I57" s="10" t="s">
        <v>47</v>
      </c>
      <c r="J57" s="17">
        <f>LOOKUP(I53,DATOS!A:A,DATOS!F:F)</f>
        <v>9</v>
      </c>
      <c r="K57" s="18" t="str">
        <f>LOOKUP(I53,DATOS!A:A,DATOS!D:D)</f>
        <v>TEST 11</v>
      </c>
      <c r="L57" s="16" t="str">
        <f>IF(J57=J53,"","FIN")</f>
        <v/>
      </c>
      <c r="M57" s="5"/>
      <c r="N57" s="5"/>
      <c r="O57" s="5"/>
      <c r="P57" s="6" t="s">
        <v>3</v>
      </c>
      <c r="Q57" s="5" t="str">
        <f>CONCATENATE(B57,P57)</f>
        <v>D</v>
      </c>
      <c r="R57" s="5"/>
    </row>
    <row r="58" spans="1:18" ht="15" x14ac:dyDescent="0.25">
      <c r="A58" s="92"/>
      <c r="B58" s="103"/>
      <c r="C58" s="126"/>
      <c r="D58" s="104"/>
    </row>
    <row r="59" spans="1:18" ht="15" x14ac:dyDescent="0.25">
      <c r="A59" s="92"/>
      <c r="B59" s="97"/>
      <c r="C59" s="122" t="str">
        <f ca="1">IF(PORTADA!$E$35="A",CONCATENATE(J59,".- ",G59),"")</f>
        <v>10.- 0</v>
      </c>
      <c r="D59" s="99"/>
      <c r="E59" s="92"/>
      <c r="F59" s="92"/>
      <c r="G59" s="15">
        <f>IF(L63="FIN","",LOOKUP(I59,DATOS!A:A,DATOS!G:G))</f>
        <v>0</v>
      </c>
      <c r="H59" s="15">
        <f>IF(L63="FIN",0,LOOKUP(I59,DATOS!A:A,DATOS!N:N))</f>
        <v>0</v>
      </c>
      <c r="I59" s="10">
        <f>+I53+1</f>
        <v>210</v>
      </c>
      <c r="J59" s="7">
        <f>+J53+1</f>
        <v>10</v>
      </c>
      <c r="K59" s="5" t="s">
        <v>32</v>
      </c>
      <c r="L59" s="5" t="s">
        <v>33</v>
      </c>
      <c r="M59" s="5" t="s">
        <v>38</v>
      </c>
      <c r="N59" s="5" t="s">
        <v>34</v>
      </c>
      <c r="O59" s="5" t="s">
        <v>35</v>
      </c>
      <c r="P59" s="5" t="s">
        <v>36</v>
      </c>
      <c r="Q59" s="5" t="str">
        <f>CONCATENATE("X",H59)</f>
        <v>X0</v>
      </c>
      <c r="R59" s="5" t="s">
        <v>37</v>
      </c>
    </row>
    <row r="60" spans="1:18" ht="15" x14ac:dyDescent="0.25">
      <c r="A60" s="131">
        <f ca="1">IF($E$2="X",0,IF(J61&gt;2,H59,J61))</f>
        <v>0</v>
      </c>
      <c r="B60" s="100"/>
      <c r="C60" s="123" t="str">
        <f ca="1">IF(PORTADA!$E$35="A",CONCATENATE(I60," ",G60),"")</f>
        <v>a)  0</v>
      </c>
      <c r="D60" s="102"/>
      <c r="G60" s="13">
        <f>IF(L63="FIN","",LOOKUP(I59,DATOS!A:A,DATOS!J:J))</f>
        <v>0</v>
      </c>
      <c r="I60" s="10" t="s">
        <v>44</v>
      </c>
      <c r="J60" s="5" t="s">
        <v>5</v>
      </c>
      <c r="K60" s="5">
        <f>IF(L60&gt;0,0,O60)</f>
        <v>0</v>
      </c>
      <c r="L60" s="5">
        <f>IF(O61&gt;0,1,0)</f>
        <v>0</v>
      </c>
      <c r="M60" s="5">
        <f>IF(L60=1,-1/COUNTA(P60:P63),0)</f>
        <v>0</v>
      </c>
      <c r="N60" s="5">
        <f>COUNTA(B60:B63)</f>
        <v>0</v>
      </c>
      <c r="O60" s="5">
        <f>COUNTIF(Q60:Q63,Q59)</f>
        <v>0</v>
      </c>
      <c r="P60" s="6" t="s">
        <v>0</v>
      </c>
      <c r="Q60" s="5" t="str">
        <f>CONCATENATE(B60,P60)</f>
        <v>A</v>
      </c>
      <c r="R60" s="5">
        <f>IF(O60&gt;0,O60+N60,N60*3)</f>
        <v>0</v>
      </c>
    </row>
    <row r="61" spans="1:18" ht="15" x14ac:dyDescent="0.25">
      <c r="A61" s="131"/>
      <c r="B61" s="100"/>
      <c r="C61" s="123" t="str">
        <f ca="1">IF(PORTADA!$E$35="A",CONCATENATE(I61," ",G61),"")</f>
        <v>b)  0</v>
      </c>
      <c r="D61" s="102"/>
      <c r="G61" s="13">
        <f>IF(L63="FIN","",LOOKUP(I59,DATOS!A:A,DATOS!K:K))</f>
        <v>0</v>
      </c>
      <c r="I61" s="10" t="s">
        <v>45</v>
      </c>
      <c r="J61" s="5">
        <f ca="1">IF(PORTADA!$E$35="A",R60,0)</f>
        <v>0</v>
      </c>
      <c r="K61" s="5"/>
      <c r="L61" s="5"/>
      <c r="M61" s="5"/>
      <c r="N61" s="5"/>
      <c r="O61" s="5">
        <f>N60-O60</f>
        <v>0</v>
      </c>
      <c r="P61" s="6" t="s">
        <v>1</v>
      </c>
      <c r="Q61" s="5" t="str">
        <f>CONCATENATE(B61,P61)</f>
        <v>B</v>
      </c>
      <c r="R61" s="5"/>
    </row>
    <row r="62" spans="1:18" ht="15" x14ac:dyDescent="0.25">
      <c r="A62" s="131"/>
      <c r="B62" s="100"/>
      <c r="C62" s="123" t="str">
        <f ca="1">IF(PORTADA!$E$35="A",CONCATENATE(I62," ",G62),"")</f>
        <v>c)  0</v>
      </c>
      <c r="D62" s="102"/>
      <c r="G62" s="13">
        <f>IF(L63="FIN","",LOOKUP(I59,DATOS!A:A,DATOS!L:L))</f>
        <v>0</v>
      </c>
      <c r="I62" s="10" t="s">
        <v>46</v>
      </c>
      <c r="J62" s="5"/>
      <c r="K62" s="5"/>
      <c r="L62" s="5"/>
      <c r="M62" s="5"/>
      <c r="N62" s="5"/>
      <c r="O62" s="5"/>
      <c r="P62" s="6" t="s">
        <v>2</v>
      </c>
      <c r="Q62" s="5" t="str">
        <f>CONCATENATE(B62,P62)</f>
        <v>C</v>
      </c>
      <c r="R62" s="5"/>
    </row>
    <row r="63" spans="1:18" ht="15" x14ac:dyDescent="0.25">
      <c r="A63" s="131"/>
      <c r="B63" s="100"/>
      <c r="C63" s="123" t="str">
        <f ca="1">IF(PORTADA!$E$35="A",CONCATENATE(I63," ",G63),"")</f>
        <v>d) 0</v>
      </c>
      <c r="D63" s="102"/>
      <c r="G63" s="13">
        <f>IF(L63="FIN","",LOOKUP(I59,DATOS!A:A,DATOS!M:M))</f>
        <v>0</v>
      </c>
      <c r="I63" s="10" t="s">
        <v>47</v>
      </c>
      <c r="J63" s="17">
        <f>LOOKUP(I59,DATOS!A:A,DATOS!F:F)</f>
        <v>10</v>
      </c>
      <c r="K63" s="18" t="str">
        <f>LOOKUP(I59,DATOS!A:A,DATOS!D:D)</f>
        <v>TEST 11</v>
      </c>
      <c r="L63" s="16" t="str">
        <f>IF(J63=J59,"","FIN")</f>
        <v/>
      </c>
      <c r="M63" s="5"/>
      <c r="N63" s="5"/>
      <c r="O63" s="5"/>
      <c r="P63" s="6" t="s">
        <v>3</v>
      </c>
      <c r="Q63" s="5" t="str">
        <f>CONCATENATE(B63,P63)</f>
        <v>D</v>
      </c>
      <c r="R63" s="5"/>
    </row>
    <row r="64" spans="1:18" ht="15" x14ac:dyDescent="0.25">
      <c r="A64" s="92"/>
      <c r="B64" s="103"/>
      <c r="C64" s="126"/>
      <c r="D64" s="104"/>
    </row>
    <row r="65" spans="1:18" ht="15" x14ac:dyDescent="0.25">
      <c r="A65" s="92"/>
      <c r="B65" s="97"/>
      <c r="C65" s="122" t="str">
        <f ca="1">IF(PORTADA!$E$35="A",CONCATENATE(J65,".- ",G65),"")</f>
        <v>11.- 0</v>
      </c>
      <c r="D65" s="99"/>
      <c r="E65" s="92"/>
      <c r="F65" s="92"/>
      <c r="G65" s="15">
        <f>IF(L69="FIN","",LOOKUP(I65,DATOS!A:A,DATOS!G:G))</f>
        <v>0</v>
      </c>
      <c r="H65" s="15">
        <f>IF(L69="FIN",0,LOOKUP(I65,DATOS!A:A,DATOS!N:N))</f>
        <v>0</v>
      </c>
      <c r="I65" s="10">
        <f>+I59+1</f>
        <v>211</v>
      </c>
      <c r="J65" s="7">
        <f>+J59+1</f>
        <v>11</v>
      </c>
      <c r="K65" s="5" t="s">
        <v>32</v>
      </c>
      <c r="L65" s="5" t="s">
        <v>33</v>
      </c>
      <c r="M65" s="5" t="s">
        <v>38</v>
      </c>
      <c r="N65" s="5" t="s">
        <v>34</v>
      </c>
      <c r="O65" s="5" t="s">
        <v>35</v>
      </c>
      <c r="P65" s="5" t="s">
        <v>36</v>
      </c>
      <c r="Q65" s="5" t="str">
        <f>CONCATENATE("X",H65)</f>
        <v>X0</v>
      </c>
      <c r="R65" s="5" t="s">
        <v>37</v>
      </c>
    </row>
    <row r="66" spans="1:18" ht="15" x14ac:dyDescent="0.25">
      <c r="A66" s="131">
        <f ca="1">IF($E$2="X",0,IF(J67&gt;2,H65,J67))</f>
        <v>0</v>
      </c>
      <c r="B66" s="100"/>
      <c r="C66" s="123" t="str">
        <f ca="1">IF(PORTADA!$E$35="A",CONCATENATE(I66," ",G66),"")</f>
        <v>a)  0</v>
      </c>
      <c r="D66" s="102"/>
      <c r="G66" s="13">
        <f>IF(L69="FIN","",LOOKUP(I65,DATOS!A:A,DATOS!J:J))</f>
        <v>0</v>
      </c>
      <c r="I66" s="10" t="s">
        <v>44</v>
      </c>
      <c r="J66" s="5" t="s">
        <v>5</v>
      </c>
      <c r="K66" s="5">
        <f>IF(L66&gt;0,0,O66)</f>
        <v>0</v>
      </c>
      <c r="L66" s="5">
        <f>IF(O67&gt;0,1,0)</f>
        <v>0</v>
      </c>
      <c r="M66" s="5">
        <f>IF(L66=1,-1/COUNTA(P66:P69),0)</f>
        <v>0</v>
      </c>
      <c r="N66" s="5">
        <f>COUNTA(B66:B69)</f>
        <v>0</v>
      </c>
      <c r="O66" s="5">
        <f>COUNTIF(Q66:Q69,Q65)</f>
        <v>0</v>
      </c>
      <c r="P66" s="6" t="s">
        <v>0</v>
      </c>
      <c r="Q66" s="5" t="str">
        <f>CONCATENATE(B66,P66)</f>
        <v>A</v>
      </c>
      <c r="R66" s="5">
        <f>IF(O66&gt;0,O66+N66,N66*3)</f>
        <v>0</v>
      </c>
    </row>
    <row r="67" spans="1:18" ht="15" x14ac:dyDescent="0.25">
      <c r="A67" s="131"/>
      <c r="B67" s="100"/>
      <c r="C67" s="123" t="str">
        <f ca="1">IF(PORTADA!$E$35="A",CONCATENATE(I67," ",G67),"")</f>
        <v>b)  0</v>
      </c>
      <c r="D67" s="102"/>
      <c r="G67" s="13">
        <f>IF(L69="FIN","",LOOKUP(I65,DATOS!A:A,DATOS!K:K))</f>
        <v>0</v>
      </c>
      <c r="I67" s="10" t="s">
        <v>45</v>
      </c>
      <c r="J67" s="5">
        <f ca="1">IF(PORTADA!$E$35="A",R66,0)</f>
        <v>0</v>
      </c>
      <c r="K67" s="5"/>
      <c r="L67" s="5"/>
      <c r="M67" s="5"/>
      <c r="N67" s="5"/>
      <c r="O67" s="5">
        <f>N66-O66</f>
        <v>0</v>
      </c>
      <c r="P67" s="6" t="s">
        <v>1</v>
      </c>
      <c r="Q67" s="5" t="str">
        <f>CONCATENATE(B67,P67)</f>
        <v>B</v>
      </c>
      <c r="R67" s="5"/>
    </row>
    <row r="68" spans="1:18" ht="15" x14ac:dyDescent="0.25">
      <c r="A68" s="131"/>
      <c r="B68" s="100"/>
      <c r="C68" s="123" t="str">
        <f ca="1">IF(PORTADA!$E$35="A",CONCATENATE(I68," ",G68),"")</f>
        <v>c)  0</v>
      </c>
      <c r="D68" s="102"/>
      <c r="G68" s="13">
        <f>IF(L69="FIN","",LOOKUP(I65,DATOS!A:A,DATOS!L:L))</f>
        <v>0</v>
      </c>
      <c r="I68" s="10" t="s">
        <v>46</v>
      </c>
      <c r="J68" s="5"/>
      <c r="K68" s="5"/>
      <c r="L68" s="5"/>
      <c r="M68" s="5"/>
      <c r="N68" s="5"/>
      <c r="O68" s="5"/>
      <c r="P68" s="6" t="s">
        <v>2</v>
      </c>
      <c r="Q68" s="5" t="str">
        <f>CONCATENATE(B68,P68)</f>
        <v>C</v>
      </c>
      <c r="R68" s="5"/>
    </row>
    <row r="69" spans="1:18" ht="15" x14ac:dyDescent="0.25">
      <c r="A69" s="131"/>
      <c r="B69" s="100"/>
      <c r="C69" s="123" t="str">
        <f ca="1">IF(PORTADA!$E$35="A",CONCATENATE(I69," ",G69),"")</f>
        <v>d) 0</v>
      </c>
      <c r="D69" s="102"/>
      <c r="G69" s="13">
        <f>IF(L69="FIN","",LOOKUP(I65,DATOS!A:A,DATOS!M:M))</f>
        <v>0</v>
      </c>
      <c r="I69" s="10" t="s">
        <v>47</v>
      </c>
      <c r="J69" s="17">
        <f>LOOKUP(I65,DATOS!A:A,DATOS!F:F)</f>
        <v>11</v>
      </c>
      <c r="K69" s="18" t="str">
        <f>LOOKUP(I65,DATOS!A:A,DATOS!D:D)</f>
        <v>TEST 11</v>
      </c>
      <c r="L69" s="16" t="str">
        <f>IF(J69=J65,"","FIN")</f>
        <v/>
      </c>
      <c r="M69" s="5"/>
      <c r="N69" s="5"/>
      <c r="O69" s="5"/>
      <c r="P69" s="6" t="s">
        <v>3</v>
      </c>
      <c r="Q69" s="5" t="str">
        <f>CONCATENATE(B69,P69)</f>
        <v>D</v>
      </c>
      <c r="R69" s="5"/>
    </row>
    <row r="70" spans="1:18" ht="15" x14ac:dyDescent="0.25">
      <c r="A70" s="92"/>
      <c r="B70" s="103"/>
      <c r="C70" s="126"/>
      <c r="D70" s="104"/>
    </row>
    <row r="71" spans="1:18" ht="15" x14ac:dyDescent="0.25">
      <c r="A71" s="92"/>
      <c r="B71" s="97"/>
      <c r="C71" s="122" t="str">
        <f ca="1">IF(PORTADA!$E$35="A",CONCATENATE(J71,".- ",G71),"")</f>
        <v>12.- 0</v>
      </c>
      <c r="D71" s="99"/>
      <c r="E71" s="92"/>
      <c r="F71" s="92"/>
      <c r="G71" s="15">
        <f>IF(L75="FIN","",LOOKUP(I71,DATOS!A:A,DATOS!G:G))</f>
        <v>0</v>
      </c>
      <c r="H71" s="15">
        <f>IF(L75="FIN",0,LOOKUP(I71,DATOS!A:A,DATOS!N:N))</f>
        <v>0</v>
      </c>
      <c r="I71" s="10">
        <f>+I65+1</f>
        <v>212</v>
      </c>
      <c r="J71" s="7">
        <f>+J65+1</f>
        <v>12</v>
      </c>
      <c r="K71" s="5" t="s">
        <v>32</v>
      </c>
      <c r="L71" s="5" t="s">
        <v>33</v>
      </c>
      <c r="M71" s="5" t="s">
        <v>38</v>
      </c>
      <c r="N71" s="5" t="s">
        <v>34</v>
      </c>
      <c r="O71" s="5" t="s">
        <v>35</v>
      </c>
      <c r="P71" s="5" t="s">
        <v>36</v>
      </c>
      <c r="Q71" s="5" t="str">
        <f>CONCATENATE("X",H71)</f>
        <v>X0</v>
      </c>
      <c r="R71" s="5" t="s">
        <v>37</v>
      </c>
    </row>
    <row r="72" spans="1:18" ht="15" x14ac:dyDescent="0.25">
      <c r="A72" s="131">
        <f ca="1">IF($E$2="X",0,IF(J73&gt;2,H71,J73))</f>
        <v>0</v>
      </c>
      <c r="B72" s="100"/>
      <c r="C72" s="123" t="str">
        <f ca="1">IF(PORTADA!$E$35="A",CONCATENATE(I72," ",G72),"")</f>
        <v>a)  0</v>
      </c>
      <c r="D72" s="102"/>
      <c r="G72" s="13">
        <f>IF(L75="FIN","",LOOKUP(I71,DATOS!A:A,DATOS!J:J))</f>
        <v>0</v>
      </c>
      <c r="I72" s="10" t="s">
        <v>44</v>
      </c>
      <c r="J72" s="5" t="s">
        <v>5</v>
      </c>
      <c r="K72" s="5">
        <f>IF(L72&gt;0,0,O72)</f>
        <v>0</v>
      </c>
      <c r="L72" s="5">
        <f>IF(O73&gt;0,1,0)</f>
        <v>0</v>
      </c>
      <c r="M72" s="5">
        <f>IF(L72=1,-1/COUNTA(P72:P75),0)</f>
        <v>0</v>
      </c>
      <c r="N72" s="5">
        <f>COUNTA(B72:B75)</f>
        <v>0</v>
      </c>
      <c r="O72" s="5">
        <f>COUNTIF(Q72:Q75,Q71)</f>
        <v>0</v>
      </c>
      <c r="P72" s="6" t="s">
        <v>0</v>
      </c>
      <c r="Q72" s="5" t="str">
        <f>CONCATENATE(B72,P72)</f>
        <v>A</v>
      </c>
      <c r="R72" s="5">
        <f>IF(O72&gt;0,O72+N72,N72*3)</f>
        <v>0</v>
      </c>
    </row>
    <row r="73" spans="1:18" ht="15" x14ac:dyDescent="0.25">
      <c r="A73" s="131"/>
      <c r="B73" s="100"/>
      <c r="C73" s="123" t="str">
        <f ca="1">IF(PORTADA!$E$35="A",CONCATENATE(I73," ",G73),"")</f>
        <v>b)  0</v>
      </c>
      <c r="D73" s="102"/>
      <c r="G73" s="13">
        <f>IF(L75="FIN","",LOOKUP(I71,DATOS!A:A,DATOS!K:K))</f>
        <v>0</v>
      </c>
      <c r="I73" s="10" t="s">
        <v>45</v>
      </c>
      <c r="J73" s="5">
        <f ca="1">IF(PORTADA!$E$35="A",R72,0)</f>
        <v>0</v>
      </c>
      <c r="K73" s="5"/>
      <c r="L73" s="5"/>
      <c r="M73" s="5"/>
      <c r="N73" s="5"/>
      <c r="O73" s="5">
        <f>N72-O72</f>
        <v>0</v>
      </c>
      <c r="P73" s="6" t="s">
        <v>1</v>
      </c>
      <c r="Q73" s="5" t="str">
        <f>CONCATENATE(B73,P73)</f>
        <v>B</v>
      </c>
      <c r="R73" s="5"/>
    </row>
    <row r="74" spans="1:18" ht="15" x14ac:dyDescent="0.25">
      <c r="A74" s="131"/>
      <c r="B74" s="100"/>
      <c r="C74" s="123" t="str">
        <f ca="1">IF(PORTADA!$E$35="A",CONCATENATE(I74," ",G74),"")</f>
        <v>c)  0</v>
      </c>
      <c r="D74" s="102"/>
      <c r="G74" s="13">
        <f>IF(L75="FIN","",LOOKUP(I71,DATOS!A:A,DATOS!L:L))</f>
        <v>0</v>
      </c>
      <c r="I74" s="10" t="s">
        <v>46</v>
      </c>
      <c r="J74" s="5"/>
      <c r="K74" s="5"/>
      <c r="L74" s="5"/>
      <c r="M74" s="5"/>
      <c r="N74" s="5"/>
      <c r="O74" s="5"/>
      <c r="P74" s="6" t="s">
        <v>2</v>
      </c>
      <c r="Q74" s="5" t="str">
        <f>CONCATENATE(B74,P74)</f>
        <v>C</v>
      </c>
      <c r="R74" s="5"/>
    </row>
    <row r="75" spans="1:18" ht="15" x14ac:dyDescent="0.25">
      <c r="A75" s="131"/>
      <c r="B75" s="100"/>
      <c r="C75" s="123" t="str">
        <f ca="1">IF(PORTADA!$E$35="A",CONCATENATE(I75," ",G75),"")</f>
        <v>d) 0</v>
      </c>
      <c r="D75" s="102"/>
      <c r="G75" s="13">
        <f>IF(L75="FIN","",LOOKUP(I71,DATOS!A:A,DATOS!M:M))</f>
        <v>0</v>
      </c>
      <c r="I75" s="10" t="s">
        <v>47</v>
      </c>
      <c r="J75" s="17">
        <f>LOOKUP(I71,DATOS!A:A,DATOS!F:F)</f>
        <v>12</v>
      </c>
      <c r="K75" s="18" t="str">
        <f>LOOKUP(I71,DATOS!A:A,DATOS!D:D)</f>
        <v>TEST 11</v>
      </c>
      <c r="L75" s="16" t="str">
        <f>IF(J75=J71,"","FIN")</f>
        <v/>
      </c>
      <c r="M75" s="5"/>
      <c r="N75" s="5"/>
      <c r="O75" s="5"/>
      <c r="P75" s="6" t="s">
        <v>3</v>
      </c>
      <c r="Q75" s="5" t="str">
        <f>CONCATENATE(B75,P75)</f>
        <v>D</v>
      </c>
      <c r="R75" s="5"/>
    </row>
    <row r="76" spans="1:18" ht="15" x14ac:dyDescent="0.25">
      <c r="A76" s="92"/>
      <c r="B76" s="103"/>
      <c r="C76" s="126"/>
      <c r="D76" s="104"/>
    </row>
    <row r="77" spans="1:18" ht="15" x14ac:dyDescent="0.25">
      <c r="A77" s="92"/>
      <c r="B77" s="97"/>
      <c r="C77" s="122" t="str">
        <f ca="1">IF(PORTADA!$E$35="A",CONCATENATE(J77,".- ",G77),"")</f>
        <v>13.- 0</v>
      </c>
      <c r="D77" s="99"/>
      <c r="E77" s="92"/>
      <c r="F77" s="92"/>
      <c r="G77" s="15">
        <f>IF(L81="FIN","",LOOKUP(I77,DATOS!A:A,DATOS!G:G))</f>
        <v>0</v>
      </c>
      <c r="H77" s="15">
        <f>IF(L81="FIN",0,LOOKUP(I77,DATOS!A:A,DATOS!N:N))</f>
        <v>0</v>
      </c>
      <c r="I77" s="10">
        <f>+I71+1</f>
        <v>213</v>
      </c>
      <c r="J77" s="7">
        <f>+J71+1</f>
        <v>13</v>
      </c>
      <c r="K77" s="5" t="s">
        <v>32</v>
      </c>
      <c r="L77" s="5" t="s">
        <v>33</v>
      </c>
      <c r="M77" s="5" t="s">
        <v>38</v>
      </c>
      <c r="N77" s="5" t="s">
        <v>34</v>
      </c>
      <c r="O77" s="5" t="s">
        <v>35</v>
      </c>
      <c r="P77" s="5" t="s">
        <v>36</v>
      </c>
      <c r="Q77" s="5" t="str">
        <f>CONCATENATE("X",H77)</f>
        <v>X0</v>
      </c>
      <c r="R77" s="5" t="s">
        <v>37</v>
      </c>
    </row>
    <row r="78" spans="1:18" ht="15" x14ac:dyDescent="0.25">
      <c r="A78" s="131">
        <f ca="1">IF($E$2="X",0,IF(J79&gt;2,H77,J79))</f>
        <v>0</v>
      </c>
      <c r="B78" s="100"/>
      <c r="C78" s="123" t="str">
        <f ca="1">IF(PORTADA!$E$35="A",CONCATENATE(I78," ",G78),"")</f>
        <v>a)  0</v>
      </c>
      <c r="D78" s="102"/>
      <c r="G78" s="13">
        <f>IF(L81="FIN","",LOOKUP(I77,DATOS!A:A,DATOS!J:J))</f>
        <v>0</v>
      </c>
      <c r="I78" s="10" t="s">
        <v>44</v>
      </c>
      <c r="J78" s="5" t="s">
        <v>5</v>
      </c>
      <c r="K78" s="5">
        <f>IF(L78&gt;0,0,O78)</f>
        <v>0</v>
      </c>
      <c r="L78" s="5">
        <f>IF(O79&gt;0,1,0)</f>
        <v>0</v>
      </c>
      <c r="M78" s="5">
        <f>IF(L78=1,-1/COUNTA(P78:P81),0)</f>
        <v>0</v>
      </c>
      <c r="N78" s="5">
        <f>COUNTA(B78:B81)</f>
        <v>0</v>
      </c>
      <c r="O78" s="5">
        <f>COUNTIF(Q78:Q81,Q77)</f>
        <v>0</v>
      </c>
      <c r="P78" s="6" t="s">
        <v>0</v>
      </c>
      <c r="Q78" s="5" t="str">
        <f>CONCATENATE(B78,P78)</f>
        <v>A</v>
      </c>
      <c r="R78" s="5">
        <f>IF(O78&gt;0,O78+N78,N78*3)</f>
        <v>0</v>
      </c>
    </row>
    <row r="79" spans="1:18" ht="15" x14ac:dyDescent="0.25">
      <c r="A79" s="131"/>
      <c r="B79" s="100"/>
      <c r="C79" s="123" t="str">
        <f ca="1">IF(PORTADA!$E$35="A",CONCATENATE(I79," ",G79),"")</f>
        <v>b)  0</v>
      </c>
      <c r="D79" s="102"/>
      <c r="G79" s="13">
        <f>IF(L81="FIN","",LOOKUP(I77,DATOS!A:A,DATOS!K:K))</f>
        <v>0</v>
      </c>
      <c r="I79" s="10" t="s">
        <v>45</v>
      </c>
      <c r="J79" s="5">
        <f ca="1">IF(PORTADA!$E$35="A",R78,0)</f>
        <v>0</v>
      </c>
      <c r="K79" s="5"/>
      <c r="L79" s="5"/>
      <c r="M79" s="5"/>
      <c r="N79" s="5"/>
      <c r="O79" s="5">
        <f>N78-O78</f>
        <v>0</v>
      </c>
      <c r="P79" s="6" t="s">
        <v>1</v>
      </c>
      <c r="Q79" s="5" t="str">
        <f>CONCATENATE(B79,P79)</f>
        <v>B</v>
      </c>
      <c r="R79" s="5"/>
    </row>
    <row r="80" spans="1:18" ht="15" x14ac:dyDescent="0.25">
      <c r="A80" s="131"/>
      <c r="B80" s="100"/>
      <c r="C80" s="123" t="str">
        <f ca="1">IF(PORTADA!$E$35="A",CONCATENATE(I80," ",G80),"")</f>
        <v>c)  0</v>
      </c>
      <c r="D80" s="102"/>
      <c r="G80" s="13">
        <f>IF(L81="FIN","",LOOKUP(I77,DATOS!A:A,DATOS!L:L))</f>
        <v>0</v>
      </c>
      <c r="I80" s="10" t="s">
        <v>46</v>
      </c>
      <c r="J80" s="5"/>
      <c r="K80" s="5"/>
      <c r="L80" s="5"/>
      <c r="M80" s="5"/>
      <c r="N80" s="5"/>
      <c r="O80" s="5"/>
      <c r="P80" s="6" t="s">
        <v>2</v>
      </c>
      <c r="Q80" s="5" t="str">
        <f>CONCATENATE(B80,P80)</f>
        <v>C</v>
      </c>
      <c r="R80" s="5"/>
    </row>
    <row r="81" spans="1:18" ht="15" x14ac:dyDescent="0.25">
      <c r="A81" s="131"/>
      <c r="B81" s="100"/>
      <c r="C81" s="123" t="str">
        <f ca="1">IF(PORTADA!$E$35="A",CONCATENATE(I81," ",G81),"")</f>
        <v>d) 0</v>
      </c>
      <c r="D81" s="102"/>
      <c r="G81" s="13">
        <f>IF(L81="FIN","",LOOKUP(I77,DATOS!A:A,DATOS!M:M))</f>
        <v>0</v>
      </c>
      <c r="I81" s="10" t="s">
        <v>47</v>
      </c>
      <c r="J81" s="17">
        <f>LOOKUP(I77,DATOS!A:A,DATOS!F:F)</f>
        <v>13</v>
      </c>
      <c r="K81" s="18" t="str">
        <f>LOOKUP(I77,DATOS!A:A,DATOS!D:D)</f>
        <v>TEST 11</v>
      </c>
      <c r="L81" s="16" t="str">
        <f>IF(J81=J77,"","FIN")</f>
        <v/>
      </c>
      <c r="M81" s="5"/>
      <c r="N81" s="5"/>
      <c r="O81" s="5"/>
      <c r="P81" s="6" t="s">
        <v>3</v>
      </c>
      <c r="Q81" s="5" t="str">
        <f>CONCATENATE(B81,P81)</f>
        <v>D</v>
      </c>
      <c r="R81" s="5"/>
    </row>
    <row r="82" spans="1:18" ht="15" x14ac:dyDescent="0.25">
      <c r="A82" s="92"/>
      <c r="B82" s="103"/>
      <c r="C82" s="126"/>
      <c r="D82" s="104"/>
    </row>
    <row r="83" spans="1:18" ht="15" x14ac:dyDescent="0.25">
      <c r="A83" s="92"/>
      <c r="B83" s="97"/>
      <c r="C83" s="122" t="str">
        <f ca="1">IF(PORTADA!$E$35="A",CONCATENATE(J83,".- ",G83),"")</f>
        <v>14.- 0</v>
      </c>
      <c r="D83" s="99"/>
      <c r="E83" s="92"/>
      <c r="F83" s="92"/>
      <c r="G83" s="15">
        <f>IF(L87="FIN","",LOOKUP(I83,DATOS!A:A,DATOS!G:G))</f>
        <v>0</v>
      </c>
      <c r="H83" s="15">
        <f>IF(L87="FIN",0,LOOKUP(I83,DATOS!A:A,DATOS!N:N))</f>
        <v>0</v>
      </c>
      <c r="I83" s="10">
        <f>+I77+1</f>
        <v>214</v>
      </c>
      <c r="J83" s="7">
        <f>+J77+1</f>
        <v>14</v>
      </c>
      <c r="K83" s="5" t="s">
        <v>32</v>
      </c>
      <c r="L83" s="5" t="s">
        <v>33</v>
      </c>
      <c r="M83" s="5" t="s">
        <v>38</v>
      </c>
      <c r="N83" s="5" t="s">
        <v>34</v>
      </c>
      <c r="O83" s="5" t="s">
        <v>35</v>
      </c>
      <c r="P83" s="5" t="s">
        <v>36</v>
      </c>
      <c r="Q83" s="5" t="str">
        <f>CONCATENATE("X",H83)</f>
        <v>X0</v>
      </c>
      <c r="R83" s="5" t="s">
        <v>37</v>
      </c>
    </row>
    <row r="84" spans="1:18" ht="15" x14ac:dyDescent="0.25">
      <c r="A84" s="131">
        <f ca="1">IF($E$2="X",0,IF(J85&gt;2,H83,J85))</f>
        <v>0</v>
      </c>
      <c r="B84" s="100"/>
      <c r="C84" s="123" t="str">
        <f ca="1">IF(PORTADA!$E$35="A",CONCATENATE(I84," ",G84),"")</f>
        <v>a)  0</v>
      </c>
      <c r="D84" s="102"/>
      <c r="G84" s="13">
        <f>IF(L87="FIN","",LOOKUP(I83,DATOS!A:A,DATOS!J:J))</f>
        <v>0</v>
      </c>
      <c r="I84" s="10" t="s">
        <v>44</v>
      </c>
      <c r="J84" s="5" t="s">
        <v>5</v>
      </c>
      <c r="K84" s="5">
        <f>IF(L84&gt;0,0,O84)</f>
        <v>0</v>
      </c>
      <c r="L84" s="5">
        <f>IF(O85&gt;0,1,0)</f>
        <v>0</v>
      </c>
      <c r="M84" s="5">
        <f>IF(L84=1,-1/COUNTA(P84:P87),0)</f>
        <v>0</v>
      </c>
      <c r="N84" s="5">
        <f>COUNTA(B84:B87)</f>
        <v>0</v>
      </c>
      <c r="O84" s="5">
        <f>COUNTIF(Q84:Q87,Q83)</f>
        <v>0</v>
      </c>
      <c r="P84" s="6" t="s">
        <v>0</v>
      </c>
      <c r="Q84" s="5" t="str">
        <f>CONCATENATE(B84,P84)</f>
        <v>A</v>
      </c>
      <c r="R84" s="5">
        <f>IF(O84&gt;0,O84+N84,N84*3)</f>
        <v>0</v>
      </c>
    </row>
    <row r="85" spans="1:18" ht="15" x14ac:dyDescent="0.25">
      <c r="A85" s="131"/>
      <c r="B85" s="100"/>
      <c r="C85" s="123" t="str">
        <f ca="1">IF(PORTADA!$E$35="A",CONCATENATE(I85," ",G85),"")</f>
        <v>b)  0</v>
      </c>
      <c r="D85" s="102"/>
      <c r="G85" s="13">
        <f>IF(L87="FIN","",LOOKUP(I83,DATOS!A:A,DATOS!K:K))</f>
        <v>0</v>
      </c>
      <c r="I85" s="10" t="s">
        <v>45</v>
      </c>
      <c r="J85" s="5">
        <f ca="1">IF(PORTADA!$E$35="A",R84,0)</f>
        <v>0</v>
      </c>
      <c r="K85" s="5"/>
      <c r="L85" s="5"/>
      <c r="M85" s="5"/>
      <c r="N85" s="5"/>
      <c r="O85" s="5">
        <f>N84-O84</f>
        <v>0</v>
      </c>
      <c r="P85" s="6" t="s">
        <v>1</v>
      </c>
      <c r="Q85" s="5" t="str">
        <f>CONCATENATE(B85,P85)</f>
        <v>B</v>
      </c>
      <c r="R85" s="5"/>
    </row>
    <row r="86" spans="1:18" ht="15" x14ac:dyDescent="0.25">
      <c r="A86" s="131"/>
      <c r="B86" s="100"/>
      <c r="C86" s="123" t="str">
        <f ca="1">IF(PORTADA!$E$35="A",CONCATENATE(I86," ",G86),"")</f>
        <v>c)  0</v>
      </c>
      <c r="D86" s="102"/>
      <c r="G86" s="13">
        <f>IF(L87="FIN","",LOOKUP(I83,DATOS!A:A,DATOS!L:L))</f>
        <v>0</v>
      </c>
      <c r="I86" s="10" t="s">
        <v>46</v>
      </c>
      <c r="J86" s="5"/>
      <c r="K86" s="5"/>
      <c r="L86" s="5"/>
      <c r="M86" s="5"/>
      <c r="N86" s="5"/>
      <c r="O86" s="5"/>
      <c r="P86" s="6" t="s">
        <v>2</v>
      </c>
      <c r="Q86" s="5" t="str">
        <f>CONCATENATE(B86,P86)</f>
        <v>C</v>
      </c>
      <c r="R86" s="5"/>
    </row>
    <row r="87" spans="1:18" ht="15" x14ac:dyDescent="0.25">
      <c r="A87" s="131"/>
      <c r="B87" s="100"/>
      <c r="C87" s="123" t="str">
        <f ca="1">IF(PORTADA!$E$35="A",CONCATENATE(I87," ",G87),"")</f>
        <v>d) 0</v>
      </c>
      <c r="D87" s="102"/>
      <c r="G87" s="13">
        <f>IF(L87="FIN","",LOOKUP(I83,DATOS!A:A,DATOS!M:M))</f>
        <v>0</v>
      </c>
      <c r="I87" s="10" t="s">
        <v>47</v>
      </c>
      <c r="J87" s="17">
        <f>LOOKUP(I83,DATOS!A:A,DATOS!F:F)</f>
        <v>14</v>
      </c>
      <c r="K87" s="18" t="str">
        <f>LOOKUP(I83,DATOS!A:A,DATOS!D:D)</f>
        <v>TEST 11</v>
      </c>
      <c r="L87" s="16" t="str">
        <f>IF(J87=J83,"","FIN")</f>
        <v/>
      </c>
      <c r="M87" s="5"/>
      <c r="N87" s="5"/>
      <c r="O87" s="5"/>
      <c r="P87" s="6" t="s">
        <v>3</v>
      </c>
      <c r="Q87" s="5" t="str">
        <f>CONCATENATE(B87,P87)</f>
        <v>D</v>
      </c>
      <c r="R87" s="5"/>
    </row>
    <row r="88" spans="1:18" ht="15" x14ac:dyDescent="0.25">
      <c r="A88" s="92"/>
      <c r="B88" s="103"/>
      <c r="C88" s="126"/>
      <c r="D88" s="104"/>
    </row>
    <row r="89" spans="1:18" ht="15" x14ac:dyDescent="0.25">
      <c r="A89" s="92"/>
      <c r="B89" s="97"/>
      <c r="C89" s="122" t="str">
        <f ca="1">IF(PORTADA!$E$35="A",CONCATENATE(J89,".- ",G89),"")</f>
        <v>15.- 0</v>
      </c>
      <c r="D89" s="99"/>
      <c r="E89" s="92"/>
      <c r="F89" s="92"/>
      <c r="G89" s="15">
        <f>IF(L93="FIN","",LOOKUP(I89,DATOS!A:A,DATOS!G:G))</f>
        <v>0</v>
      </c>
      <c r="H89" s="15">
        <f>IF(L93="FIN",0,LOOKUP(I89,DATOS!A:A,DATOS!N:N))</f>
        <v>0</v>
      </c>
      <c r="I89" s="10">
        <f>+I83+1</f>
        <v>215</v>
      </c>
      <c r="J89" s="7">
        <f>+J83+1</f>
        <v>15</v>
      </c>
      <c r="K89" s="5" t="s">
        <v>32</v>
      </c>
      <c r="L89" s="5" t="s">
        <v>33</v>
      </c>
      <c r="M89" s="5" t="s">
        <v>38</v>
      </c>
      <c r="N89" s="5" t="s">
        <v>34</v>
      </c>
      <c r="O89" s="5" t="s">
        <v>35</v>
      </c>
      <c r="P89" s="5" t="s">
        <v>36</v>
      </c>
      <c r="Q89" s="5" t="str">
        <f>CONCATENATE("X",H89)</f>
        <v>X0</v>
      </c>
      <c r="R89" s="5" t="s">
        <v>37</v>
      </c>
    </row>
    <row r="90" spans="1:18" ht="15" x14ac:dyDescent="0.25">
      <c r="A90" s="131">
        <f ca="1">IF($E$2="X",0,IF(J91&gt;2,H89,J91))</f>
        <v>0</v>
      </c>
      <c r="B90" s="100"/>
      <c r="C90" s="123" t="str">
        <f ca="1">IF(PORTADA!$E$35="A",CONCATENATE(I90," ",G90),"")</f>
        <v>a)  0</v>
      </c>
      <c r="D90" s="102"/>
      <c r="G90" s="13">
        <f>IF(L93="FIN","",LOOKUP(I89,DATOS!A:A,DATOS!J:J))</f>
        <v>0</v>
      </c>
      <c r="I90" s="10" t="s">
        <v>44</v>
      </c>
      <c r="J90" s="5" t="s">
        <v>5</v>
      </c>
      <c r="K90" s="5">
        <f>IF(L90&gt;0,0,O90)</f>
        <v>0</v>
      </c>
      <c r="L90" s="5">
        <f>IF(O91&gt;0,1,0)</f>
        <v>0</v>
      </c>
      <c r="M90" s="5">
        <f>IF(L90=1,-1/COUNTA(P90:P93),0)</f>
        <v>0</v>
      </c>
      <c r="N90" s="5">
        <f>COUNTA(B90:B93)</f>
        <v>0</v>
      </c>
      <c r="O90" s="5">
        <f>COUNTIF(Q90:Q93,Q89)</f>
        <v>0</v>
      </c>
      <c r="P90" s="6" t="s">
        <v>0</v>
      </c>
      <c r="Q90" s="5" t="str">
        <f>CONCATENATE(B90,P90)</f>
        <v>A</v>
      </c>
      <c r="R90" s="5">
        <f>IF(O90&gt;0,O90+N90,N90*3)</f>
        <v>0</v>
      </c>
    </row>
    <row r="91" spans="1:18" ht="15" x14ac:dyDescent="0.25">
      <c r="A91" s="131"/>
      <c r="B91" s="100"/>
      <c r="C91" s="123" t="str">
        <f ca="1">IF(PORTADA!$E$35="A",CONCATENATE(I91," ",G91),"")</f>
        <v>b)  0</v>
      </c>
      <c r="D91" s="102"/>
      <c r="G91" s="13">
        <f>IF(L93="FIN","",LOOKUP(I89,DATOS!A:A,DATOS!K:K))</f>
        <v>0</v>
      </c>
      <c r="I91" s="10" t="s">
        <v>45</v>
      </c>
      <c r="J91" s="5">
        <f ca="1">IF(PORTADA!$E$35="A",R90,0)</f>
        <v>0</v>
      </c>
      <c r="K91" s="5"/>
      <c r="L91" s="5"/>
      <c r="M91" s="5"/>
      <c r="N91" s="5"/>
      <c r="O91" s="5">
        <f>N90-O90</f>
        <v>0</v>
      </c>
      <c r="P91" s="6" t="s">
        <v>1</v>
      </c>
      <c r="Q91" s="5" t="str">
        <f>CONCATENATE(B91,P91)</f>
        <v>B</v>
      </c>
      <c r="R91" s="5"/>
    </row>
    <row r="92" spans="1:18" ht="15" x14ac:dyDescent="0.25">
      <c r="A92" s="131"/>
      <c r="B92" s="100"/>
      <c r="C92" s="123" t="str">
        <f ca="1">IF(PORTADA!$E$35="A",CONCATENATE(I92," ",G92),"")</f>
        <v>c)  0</v>
      </c>
      <c r="D92" s="102"/>
      <c r="G92" s="13">
        <f>IF(L93="FIN","",LOOKUP(I89,DATOS!A:A,DATOS!L:L))</f>
        <v>0</v>
      </c>
      <c r="I92" s="10" t="s">
        <v>46</v>
      </c>
      <c r="J92" s="5"/>
      <c r="K92" s="5"/>
      <c r="L92" s="5"/>
      <c r="M92" s="5"/>
      <c r="N92" s="5"/>
      <c r="O92" s="5"/>
      <c r="P92" s="6" t="s">
        <v>2</v>
      </c>
      <c r="Q92" s="5" t="str">
        <f>CONCATENATE(B92,P92)</f>
        <v>C</v>
      </c>
      <c r="R92" s="5"/>
    </row>
    <row r="93" spans="1:18" ht="15" x14ac:dyDescent="0.25">
      <c r="A93" s="131"/>
      <c r="B93" s="100"/>
      <c r="C93" s="123" t="str">
        <f ca="1">IF(PORTADA!$E$35="A",CONCATENATE(I93," ",G93),"")</f>
        <v>d) 0</v>
      </c>
      <c r="D93" s="102"/>
      <c r="G93" s="13">
        <f>IF(L93="FIN","",LOOKUP(I89,DATOS!A:A,DATOS!M:M))</f>
        <v>0</v>
      </c>
      <c r="I93" s="10" t="s">
        <v>47</v>
      </c>
      <c r="J93" s="17">
        <f>LOOKUP(I89,DATOS!A:A,DATOS!F:F)</f>
        <v>15</v>
      </c>
      <c r="K93" s="18" t="str">
        <f>LOOKUP(I89,DATOS!A:A,DATOS!D:D)</f>
        <v>TEST 11</v>
      </c>
      <c r="L93" s="16" t="str">
        <f>IF(J93=J89,"","FIN")</f>
        <v/>
      </c>
      <c r="M93" s="5"/>
      <c r="N93" s="5"/>
      <c r="O93" s="5"/>
      <c r="P93" s="6" t="s">
        <v>3</v>
      </c>
      <c r="Q93" s="5" t="str">
        <f>CONCATENATE(B93,P93)</f>
        <v>D</v>
      </c>
      <c r="R93" s="5"/>
    </row>
    <row r="94" spans="1:18" ht="15" x14ac:dyDescent="0.25">
      <c r="A94" s="92"/>
      <c r="B94" s="103"/>
      <c r="C94" s="126"/>
      <c r="D94" s="104"/>
    </row>
    <row r="95" spans="1:18" ht="15" x14ac:dyDescent="0.25">
      <c r="A95" s="92"/>
      <c r="B95" s="97"/>
      <c r="C95" s="122" t="str">
        <f ca="1">IF(PORTADA!$E$35="A",CONCATENATE(J95,".- ",G95),"")</f>
        <v>16.- 0</v>
      </c>
      <c r="D95" s="99"/>
      <c r="E95" s="92"/>
      <c r="F95" s="92"/>
      <c r="G95" s="15">
        <f>IF(L99="FIN","",LOOKUP(I95,DATOS!A:A,DATOS!G:G))</f>
        <v>0</v>
      </c>
      <c r="H95" s="15">
        <f>IF(L99="FIN",0,LOOKUP(I95,DATOS!A:A,DATOS!N:N))</f>
        <v>0</v>
      </c>
      <c r="I95" s="10">
        <f>+I89+1</f>
        <v>216</v>
      </c>
      <c r="J95" s="7">
        <f>+J89+1</f>
        <v>16</v>
      </c>
      <c r="K95" s="5" t="s">
        <v>32</v>
      </c>
      <c r="L95" s="5" t="s">
        <v>33</v>
      </c>
      <c r="M95" s="5" t="s">
        <v>38</v>
      </c>
      <c r="N95" s="5" t="s">
        <v>34</v>
      </c>
      <c r="O95" s="5" t="s">
        <v>35</v>
      </c>
      <c r="P95" s="5" t="s">
        <v>36</v>
      </c>
      <c r="Q95" s="5" t="str">
        <f>CONCATENATE("X",H95)</f>
        <v>X0</v>
      </c>
      <c r="R95" s="5" t="s">
        <v>37</v>
      </c>
    </row>
    <row r="96" spans="1:18" ht="15" x14ac:dyDescent="0.25">
      <c r="A96" s="131">
        <f ca="1">IF($E$2="X",0,IF(J97&gt;2,H95,J97))</f>
        <v>0</v>
      </c>
      <c r="B96" s="100"/>
      <c r="C96" s="123" t="str">
        <f ca="1">IF(PORTADA!$E$35="A",CONCATENATE(I96," ",G96),"")</f>
        <v>a)  0</v>
      </c>
      <c r="D96" s="102"/>
      <c r="G96" s="13">
        <f>IF(L99="FIN","",LOOKUP(I95,DATOS!A:A,DATOS!J:J))</f>
        <v>0</v>
      </c>
      <c r="I96" s="10" t="s">
        <v>44</v>
      </c>
      <c r="J96" s="5" t="s">
        <v>5</v>
      </c>
      <c r="K96" s="5">
        <f>IF(L96&gt;0,0,O96)</f>
        <v>0</v>
      </c>
      <c r="L96" s="5">
        <f>IF(O97&gt;0,1,0)</f>
        <v>0</v>
      </c>
      <c r="M96" s="5">
        <f>IF(L96=1,-1/COUNTA(P96:P99),0)</f>
        <v>0</v>
      </c>
      <c r="N96" s="5">
        <f>COUNTA(B96:B99)</f>
        <v>0</v>
      </c>
      <c r="O96" s="5">
        <f>COUNTIF(Q96:Q99,Q95)</f>
        <v>0</v>
      </c>
      <c r="P96" s="6" t="s">
        <v>0</v>
      </c>
      <c r="Q96" s="5" t="str">
        <f>CONCATENATE(B96,P96)</f>
        <v>A</v>
      </c>
      <c r="R96" s="5">
        <f>IF(O96&gt;0,O96+N96,N96*3)</f>
        <v>0</v>
      </c>
    </row>
    <row r="97" spans="1:18" ht="15" x14ac:dyDescent="0.25">
      <c r="A97" s="131"/>
      <c r="B97" s="100"/>
      <c r="C97" s="123" t="str">
        <f ca="1">IF(PORTADA!$E$35="A",CONCATENATE(I97," ",G97),"")</f>
        <v>b)  0</v>
      </c>
      <c r="D97" s="102"/>
      <c r="G97" s="13">
        <f>IF(L99="FIN","",LOOKUP(I95,DATOS!A:A,DATOS!K:K))</f>
        <v>0</v>
      </c>
      <c r="I97" s="10" t="s">
        <v>45</v>
      </c>
      <c r="J97" s="5">
        <f ca="1">IF(PORTADA!$E$35="A",R96,0)</f>
        <v>0</v>
      </c>
      <c r="K97" s="5"/>
      <c r="L97" s="5"/>
      <c r="M97" s="5"/>
      <c r="N97" s="5"/>
      <c r="O97" s="5">
        <f>N96-O96</f>
        <v>0</v>
      </c>
      <c r="P97" s="6" t="s">
        <v>1</v>
      </c>
      <c r="Q97" s="5" t="str">
        <f>CONCATENATE(B97,P97)</f>
        <v>B</v>
      </c>
      <c r="R97" s="5"/>
    </row>
    <row r="98" spans="1:18" ht="15" x14ac:dyDescent="0.25">
      <c r="A98" s="131"/>
      <c r="B98" s="100"/>
      <c r="C98" s="123" t="str">
        <f ca="1">IF(PORTADA!$E$35="A",CONCATENATE(I98," ",G98),"")</f>
        <v>c)  0</v>
      </c>
      <c r="D98" s="102"/>
      <c r="G98" s="13">
        <f>IF(L99="FIN","",LOOKUP(I95,DATOS!A:A,DATOS!L:L))</f>
        <v>0</v>
      </c>
      <c r="I98" s="10" t="s">
        <v>46</v>
      </c>
      <c r="J98" s="5"/>
      <c r="K98" s="5"/>
      <c r="L98" s="5"/>
      <c r="M98" s="5"/>
      <c r="N98" s="5"/>
      <c r="O98" s="5"/>
      <c r="P98" s="6" t="s">
        <v>2</v>
      </c>
      <c r="Q98" s="5" t="str">
        <f>CONCATENATE(B98,P98)</f>
        <v>C</v>
      </c>
      <c r="R98" s="5"/>
    </row>
    <row r="99" spans="1:18" ht="15" x14ac:dyDescent="0.25">
      <c r="A99" s="131"/>
      <c r="B99" s="100"/>
      <c r="C99" s="123" t="str">
        <f ca="1">IF(PORTADA!$E$35="A",CONCATENATE(I99," ",G99),"")</f>
        <v>d) 0</v>
      </c>
      <c r="D99" s="102"/>
      <c r="G99" s="13">
        <f>IF(L99="FIN","",LOOKUP(I95,DATOS!A:A,DATOS!M:M))</f>
        <v>0</v>
      </c>
      <c r="I99" s="10" t="s">
        <v>47</v>
      </c>
      <c r="J99" s="17">
        <f>LOOKUP(I95,DATOS!A:A,DATOS!F:F)</f>
        <v>16</v>
      </c>
      <c r="K99" s="18" t="str">
        <f>LOOKUP(I95,DATOS!A:A,DATOS!D:D)</f>
        <v>TEST 11</v>
      </c>
      <c r="L99" s="16" t="str">
        <f>IF(J99=J95,"","FIN")</f>
        <v/>
      </c>
      <c r="M99" s="5"/>
      <c r="N99" s="5"/>
      <c r="O99" s="5"/>
      <c r="P99" s="6" t="s">
        <v>3</v>
      </c>
      <c r="Q99" s="5" t="str">
        <f>CONCATENATE(B99,P99)</f>
        <v>D</v>
      </c>
      <c r="R99" s="5"/>
    </row>
    <row r="100" spans="1:18" ht="15" x14ac:dyDescent="0.25">
      <c r="A100" s="92"/>
      <c r="B100" s="103"/>
      <c r="C100" s="126"/>
      <c r="D100" s="104"/>
    </row>
    <row r="101" spans="1:18" ht="15" x14ac:dyDescent="0.25">
      <c r="A101" s="92"/>
      <c r="B101" s="97"/>
      <c r="C101" s="122" t="str">
        <f ca="1">IF(PORTADA!$E$35="A",CONCATENATE(J101,".- ",G101),"")</f>
        <v>17.- 0</v>
      </c>
      <c r="D101" s="99"/>
      <c r="E101" s="92"/>
      <c r="F101" s="92"/>
      <c r="G101" s="15">
        <f>IF(L105="FIN","",LOOKUP(I101,DATOS!A:A,DATOS!G:G))</f>
        <v>0</v>
      </c>
      <c r="H101" s="15">
        <f>IF(L105="FIN",0,LOOKUP(I101,DATOS!A:A,DATOS!N:N))</f>
        <v>0</v>
      </c>
      <c r="I101" s="10">
        <f>+I95+1</f>
        <v>217</v>
      </c>
      <c r="J101" s="7">
        <f>+J95+1</f>
        <v>17</v>
      </c>
      <c r="K101" s="5" t="s">
        <v>32</v>
      </c>
      <c r="L101" s="5" t="s">
        <v>33</v>
      </c>
      <c r="M101" s="5" t="s">
        <v>38</v>
      </c>
      <c r="N101" s="5" t="s">
        <v>34</v>
      </c>
      <c r="O101" s="5" t="s">
        <v>35</v>
      </c>
      <c r="P101" s="5" t="s">
        <v>36</v>
      </c>
      <c r="Q101" s="5" t="str">
        <f>CONCATENATE("X",H101)</f>
        <v>X0</v>
      </c>
      <c r="R101" s="5" t="s">
        <v>37</v>
      </c>
    </row>
    <row r="102" spans="1:18" ht="15" x14ac:dyDescent="0.25">
      <c r="A102" s="131">
        <f ca="1">IF($E$2="X",0,IF(J103&gt;2,H101,J103))</f>
        <v>0</v>
      </c>
      <c r="B102" s="100"/>
      <c r="C102" s="123" t="str">
        <f ca="1">IF(PORTADA!$E$35="A",CONCATENATE(I102," ",G102),"")</f>
        <v>a)  0</v>
      </c>
      <c r="D102" s="102"/>
      <c r="G102" s="13">
        <f>IF(L105="FIN","",LOOKUP(I101,DATOS!A:A,DATOS!J:J))</f>
        <v>0</v>
      </c>
      <c r="I102" s="10" t="s">
        <v>44</v>
      </c>
      <c r="J102" s="5" t="s">
        <v>5</v>
      </c>
      <c r="K102" s="5">
        <f>IF(L102&gt;0,0,O102)</f>
        <v>0</v>
      </c>
      <c r="L102" s="5">
        <f>IF(O103&gt;0,1,0)</f>
        <v>0</v>
      </c>
      <c r="M102" s="5">
        <f>IF(L102=1,-1/COUNTA(P102:P105),0)</f>
        <v>0</v>
      </c>
      <c r="N102" s="5">
        <f>COUNTA(B102:B105)</f>
        <v>0</v>
      </c>
      <c r="O102" s="5">
        <f>COUNTIF(Q102:Q105,Q101)</f>
        <v>0</v>
      </c>
      <c r="P102" s="6" t="s">
        <v>0</v>
      </c>
      <c r="Q102" s="5" t="str">
        <f>CONCATENATE(B102,P102)</f>
        <v>A</v>
      </c>
      <c r="R102" s="5">
        <f>IF(O102&gt;0,O102+N102,N102*3)</f>
        <v>0</v>
      </c>
    </row>
    <row r="103" spans="1:18" ht="15" x14ac:dyDescent="0.25">
      <c r="A103" s="131"/>
      <c r="B103" s="100"/>
      <c r="C103" s="123" t="str">
        <f ca="1">IF(PORTADA!$E$35="A",CONCATENATE(I103," ",G103),"")</f>
        <v>b)  0</v>
      </c>
      <c r="D103" s="102"/>
      <c r="G103" s="13">
        <f>IF(L105="FIN","",LOOKUP(I101,DATOS!A:A,DATOS!K:K))</f>
        <v>0</v>
      </c>
      <c r="I103" s="10" t="s">
        <v>45</v>
      </c>
      <c r="J103" s="5">
        <f ca="1">IF(PORTADA!$E$35="A",R102,0)</f>
        <v>0</v>
      </c>
      <c r="K103" s="5"/>
      <c r="L103" s="5"/>
      <c r="M103" s="5"/>
      <c r="N103" s="5"/>
      <c r="O103" s="5">
        <f>N102-O102</f>
        <v>0</v>
      </c>
      <c r="P103" s="6" t="s">
        <v>1</v>
      </c>
      <c r="Q103" s="5" t="str">
        <f>CONCATENATE(B103,P103)</f>
        <v>B</v>
      </c>
      <c r="R103" s="5"/>
    </row>
    <row r="104" spans="1:18" ht="15" x14ac:dyDescent="0.25">
      <c r="A104" s="131"/>
      <c r="B104" s="100"/>
      <c r="C104" s="123" t="str">
        <f ca="1">IF(PORTADA!$E$35="A",CONCATENATE(I104," ",G104),"")</f>
        <v>c)  0</v>
      </c>
      <c r="D104" s="102"/>
      <c r="G104" s="13">
        <f>IF(L105="FIN","",LOOKUP(I101,DATOS!A:A,DATOS!L:L))</f>
        <v>0</v>
      </c>
      <c r="I104" s="10" t="s">
        <v>46</v>
      </c>
      <c r="J104" s="5"/>
      <c r="K104" s="5"/>
      <c r="L104" s="5"/>
      <c r="M104" s="5"/>
      <c r="N104" s="5"/>
      <c r="O104" s="5"/>
      <c r="P104" s="6" t="s">
        <v>2</v>
      </c>
      <c r="Q104" s="5" t="str">
        <f>CONCATENATE(B104,P104)</f>
        <v>C</v>
      </c>
      <c r="R104" s="5"/>
    </row>
    <row r="105" spans="1:18" ht="15" x14ac:dyDescent="0.25">
      <c r="A105" s="131"/>
      <c r="B105" s="100"/>
      <c r="C105" s="123" t="str">
        <f ca="1">IF(PORTADA!$E$35="A",CONCATENATE(I105," ",G105),"")</f>
        <v>d) 0</v>
      </c>
      <c r="D105" s="102"/>
      <c r="G105" s="13">
        <f>IF(L105="FIN","",LOOKUP(I101,DATOS!A:A,DATOS!M:M))</f>
        <v>0</v>
      </c>
      <c r="I105" s="10" t="s">
        <v>47</v>
      </c>
      <c r="J105" s="17">
        <f>LOOKUP(I101,DATOS!A:A,DATOS!F:F)</f>
        <v>17</v>
      </c>
      <c r="K105" s="18" t="str">
        <f>LOOKUP(I101,DATOS!A:A,DATOS!D:D)</f>
        <v>TEST 11</v>
      </c>
      <c r="L105" s="16" t="str">
        <f>IF(J105=J101,"","FIN")</f>
        <v/>
      </c>
      <c r="M105" s="5"/>
      <c r="N105" s="5"/>
      <c r="O105" s="5"/>
      <c r="P105" s="6" t="s">
        <v>3</v>
      </c>
      <c r="Q105" s="5" t="str">
        <f>CONCATENATE(B105,P105)</f>
        <v>D</v>
      </c>
      <c r="R105" s="5"/>
    </row>
    <row r="106" spans="1:18" ht="15" x14ac:dyDescent="0.25">
      <c r="A106" s="92"/>
      <c r="B106" s="103"/>
      <c r="C106" s="126"/>
      <c r="D106" s="104"/>
    </row>
    <row r="107" spans="1:18" ht="15" x14ac:dyDescent="0.25">
      <c r="A107" s="92"/>
      <c r="B107" s="97"/>
      <c r="C107" s="122" t="str">
        <f ca="1">IF(PORTADA!$E$35="A",CONCATENATE(J107,".- ",G107),"")</f>
        <v>18.- 0</v>
      </c>
      <c r="D107" s="99"/>
      <c r="E107" s="92"/>
      <c r="F107" s="92"/>
      <c r="G107" s="15">
        <f>IF(L111="FIN","",LOOKUP(I107,DATOS!A:A,DATOS!G:G))</f>
        <v>0</v>
      </c>
      <c r="H107" s="15">
        <f>IF(L111="FIN",0,LOOKUP(I107,DATOS!A:A,DATOS!N:N))</f>
        <v>0</v>
      </c>
      <c r="I107" s="10">
        <f>+I101+1</f>
        <v>218</v>
      </c>
      <c r="J107" s="7">
        <f>+J101+1</f>
        <v>18</v>
      </c>
      <c r="K107" s="5" t="s">
        <v>32</v>
      </c>
      <c r="L107" s="5" t="s">
        <v>33</v>
      </c>
      <c r="M107" s="5" t="s">
        <v>38</v>
      </c>
      <c r="N107" s="5" t="s">
        <v>34</v>
      </c>
      <c r="O107" s="5" t="s">
        <v>35</v>
      </c>
      <c r="P107" s="5" t="s">
        <v>36</v>
      </c>
      <c r="Q107" s="5" t="str">
        <f>CONCATENATE("X",H107)</f>
        <v>X0</v>
      </c>
      <c r="R107" s="5" t="s">
        <v>37</v>
      </c>
    </row>
    <row r="108" spans="1:18" ht="15" x14ac:dyDescent="0.25">
      <c r="A108" s="131">
        <f ca="1">IF($E$2="X",0,IF(J109&gt;2,H107,J109))</f>
        <v>0</v>
      </c>
      <c r="B108" s="100"/>
      <c r="C108" s="123" t="str">
        <f ca="1">IF(PORTADA!$E$35="A",CONCATENATE(I108," ",G108),"")</f>
        <v>a)  0</v>
      </c>
      <c r="D108" s="102"/>
      <c r="G108" s="13">
        <f>IF(L111="FIN","",LOOKUP(I107,DATOS!A:A,DATOS!J:J))</f>
        <v>0</v>
      </c>
      <c r="I108" s="10" t="s">
        <v>44</v>
      </c>
      <c r="J108" s="5" t="s">
        <v>5</v>
      </c>
      <c r="K108" s="5">
        <f>IF(L108&gt;0,0,O108)</f>
        <v>0</v>
      </c>
      <c r="L108" s="5">
        <f>IF(O109&gt;0,1,0)</f>
        <v>0</v>
      </c>
      <c r="M108" s="5">
        <f>IF(L108=1,-1/COUNTA(P108:P111),0)</f>
        <v>0</v>
      </c>
      <c r="N108" s="5">
        <f>COUNTA(B108:B111)</f>
        <v>0</v>
      </c>
      <c r="O108" s="5">
        <f>COUNTIF(Q108:Q111,Q107)</f>
        <v>0</v>
      </c>
      <c r="P108" s="6" t="s">
        <v>0</v>
      </c>
      <c r="Q108" s="5" t="str">
        <f>CONCATENATE(B108,P108)</f>
        <v>A</v>
      </c>
      <c r="R108" s="5">
        <f>IF(O108&gt;0,O108+N108,N108*3)</f>
        <v>0</v>
      </c>
    </row>
    <row r="109" spans="1:18" ht="15" x14ac:dyDescent="0.25">
      <c r="A109" s="131"/>
      <c r="B109" s="100"/>
      <c r="C109" s="123" t="str">
        <f ca="1">IF(PORTADA!$E$35="A",CONCATENATE(I109," ",G109),"")</f>
        <v>b)  0</v>
      </c>
      <c r="D109" s="102"/>
      <c r="G109" s="13">
        <f>IF(L111="FIN","",LOOKUP(I107,DATOS!A:A,DATOS!K:K))</f>
        <v>0</v>
      </c>
      <c r="I109" s="10" t="s">
        <v>45</v>
      </c>
      <c r="J109" s="5">
        <f ca="1">IF(PORTADA!$E$35="A",R108,0)</f>
        <v>0</v>
      </c>
      <c r="K109" s="5"/>
      <c r="L109" s="5"/>
      <c r="M109" s="5"/>
      <c r="N109" s="5"/>
      <c r="O109" s="5">
        <f>N108-O108</f>
        <v>0</v>
      </c>
      <c r="P109" s="6" t="s">
        <v>1</v>
      </c>
      <c r="Q109" s="5" t="str">
        <f>CONCATENATE(B109,P109)</f>
        <v>B</v>
      </c>
      <c r="R109" s="5"/>
    </row>
    <row r="110" spans="1:18" ht="15" x14ac:dyDescent="0.25">
      <c r="A110" s="131"/>
      <c r="B110" s="100"/>
      <c r="C110" s="123" t="str">
        <f ca="1">IF(PORTADA!$E$35="A",CONCATENATE(I110," ",G110),"")</f>
        <v>c)  0</v>
      </c>
      <c r="D110" s="102"/>
      <c r="G110" s="13">
        <f>IF(L111="FIN","",LOOKUP(I107,DATOS!A:A,DATOS!L:L))</f>
        <v>0</v>
      </c>
      <c r="I110" s="10" t="s">
        <v>46</v>
      </c>
      <c r="J110" s="5"/>
      <c r="K110" s="5"/>
      <c r="L110" s="5"/>
      <c r="M110" s="5"/>
      <c r="N110" s="5"/>
      <c r="O110" s="5"/>
      <c r="P110" s="6" t="s">
        <v>2</v>
      </c>
      <c r="Q110" s="5" t="str">
        <f>CONCATENATE(B110,P110)</f>
        <v>C</v>
      </c>
      <c r="R110" s="5"/>
    </row>
    <row r="111" spans="1:18" ht="15" x14ac:dyDescent="0.25">
      <c r="A111" s="131"/>
      <c r="B111" s="100"/>
      <c r="C111" s="123" t="str">
        <f ca="1">IF(PORTADA!$E$35="A",CONCATENATE(I111," ",G111),"")</f>
        <v>d) 0</v>
      </c>
      <c r="D111" s="102"/>
      <c r="G111" s="13">
        <f>IF(L111="FIN","",LOOKUP(I107,DATOS!A:A,DATOS!M:M))</f>
        <v>0</v>
      </c>
      <c r="I111" s="10" t="s">
        <v>47</v>
      </c>
      <c r="J111" s="17">
        <f>LOOKUP(I107,DATOS!A:A,DATOS!F:F)</f>
        <v>18</v>
      </c>
      <c r="K111" s="18" t="str">
        <f>LOOKUP(I107,DATOS!A:A,DATOS!D:D)</f>
        <v>TEST 11</v>
      </c>
      <c r="L111" s="16" t="str">
        <f>IF(J111=J107,"","FIN")</f>
        <v/>
      </c>
      <c r="M111" s="5"/>
      <c r="N111" s="5"/>
      <c r="O111" s="5"/>
      <c r="P111" s="6" t="s">
        <v>3</v>
      </c>
      <c r="Q111" s="5" t="str">
        <f>CONCATENATE(B111,P111)</f>
        <v>D</v>
      </c>
      <c r="R111" s="5"/>
    </row>
    <row r="112" spans="1:18" ht="15" x14ac:dyDescent="0.25">
      <c r="A112" s="92"/>
      <c r="B112" s="103"/>
      <c r="C112" s="126"/>
      <c r="D112" s="104"/>
    </row>
    <row r="113" spans="1:18" ht="15" x14ac:dyDescent="0.25">
      <c r="A113" s="92"/>
      <c r="B113" s="97"/>
      <c r="C113" s="122" t="str">
        <f ca="1">IF(PORTADA!$E$35="A",CONCATENATE(J113,".- ",G113),"")</f>
        <v>19.- 0</v>
      </c>
      <c r="D113" s="99"/>
      <c r="E113" s="92"/>
      <c r="F113" s="92"/>
      <c r="G113" s="15">
        <f>IF(L117="FIN","",LOOKUP(I113,DATOS!A:A,DATOS!G:G))</f>
        <v>0</v>
      </c>
      <c r="H113" s="15">
        <f>IF(L117="FIN",0,LOOKUP(I113,DATOS!A:A,DATOS!N:N))</f>
        <v>0</v>
      </c>
      <c r="I113" s="10">
        <f>+I107+1</f>
        <v>219</v>
      </c>
      <c r="J113" s="7">
        <f>+J107+1</f>
        <v>19</v>
      </c>
      <c r="K113" s="5" t="s">
        <v>32</v>
      </c>
      <c r="L113" s="5" t="s">
        <v>33</v>
      </c>
      <c r="M113" s="5" t="s">
        <v>38</v>
      </c>
      <c r="N113" s="5" t="s">
        <v>34</v>
      </c>
      <c r="O113" s="5" t="s">
        <v>35</v>
      </c>
      <c r="P113" s="5" t="s">
        <v>36</v>
      </c>
      <c r="Q113" s="5" t="str">
        <f>CONCATENATE("X",H113)</f>
        <v>X0</v>
      </c>
      <c r="R113" s="5" t="s">
        <v>37</v>
      </c>
    </row>
    <row r="114" spans="1:18" ht="15" x14ac:dyDescent="0.25">
      <c r="A114" s="131">
        <f ca="1">IF($E$2="X",0,IF(J115&gt;2,H113,J115))</f>
        <v>0</v>
      </c>
      <c r="B114" s="100"/>
      <c r="C114" s="123" t="str">
        <f ca="1">IF(PORTADA!$E$35="A",CONCATENATE(I114," ",G114),"")</f>
        <v>a)  0</v>
      </c>
      <c r="D114" s="102"/>
      <c r="G114" s="13">
        <f>IF(L117="FIN","",LOOKUP(I113,DATOS!A:A,DATOS!J:J))</f>
        <v>0</v>
      </c>
      <c r="I114" s="10" t="s">
        <v>44</v>
      </c>
      <c r="J114" s="5" t="s">
        <v>5</v>
      </c>
      <c r="K114" s="5">
        <f>IF(L114&gt;0,0,O114)</f>
        <v>0</v>
      </c>
      <c r="L114" s="5">
        <f>IF(O115&gt;0,1,0)</f>
        <v>0</v>
      </c>
      <c r="M114" s="5">
        <f>IF(L114=1,-1/COUNTA(P114:P117),0)</f>
        <v>0</v>
      </c>
      <c r="N114" s="5">
        <f>COUNTA(B114:B117)</f>
        <v>0</v>
      </c>
      <c r="O114" s="5">
        <f>COUNTIF(Q114:Q117,Q113)</f>
        <v>0</v>
      </c>
      <c r="P114" s="6" t="s">
        <v>0</v>
      </c>
      <c r="Q114" s="5" t="str">
        <f>CONCATENATE(B114,P114)</f>
        <v>A</v>
      </c>
      <c r="R114" s="5">
        <f>IF(O114&gt;0,O114+N114,N114*3)</f>
        <v>0</v>
      </c>
    </row>
    <row r="115" spans="1:18" ht="15" x14ac:dyDescent="0.25">
      <c r="A115" s="131"/>
      <c r="B115" s="100"/>
      <c r="C115" s="123" t="str">
        <f ca="1">IF(PORTADA!$E$35="A",CONCATENATE(I115," ",G115),"")</f>
        <v>b)  0</v>
      </c>
      <c r="D115" s="102"/>
      <c r="G115" s="13">
        <f>IF(L117="FIN","",LOOKUP(I113,DATOS!A:A,DATOS!K:K))</f>
        <v>0</v>
      </c>
      <c r="I115" s="10" t="s">
        <v>45</v>
      </c>
      <c r="J115" s="5">
        <f ca="1">IF(PORTADA!$E$35="A",R114,0)</f>
        <v>0</v>
      </c>
      <c r="K115" s="5"/>
      <c r="L115" s="5"/>
      <c r="M115" s="5"/>
      <c r="N115" s="5"/>
      <c r="O115" s="5">
        <f>N114-O114</f>
        <v>0</v>
      </c>
      <c r="P115" s="6" t="s">
        <v>1</v>
      </c>
      <c r="Q115" s="5" t="str">
        <f>CONCATENATE(B115,P115)</f>
        <v>B</v>
      </c>
      <c r="R115" s="5"/>
    </row>
    <row r="116" spans="1:18" ht="15" x14ac:dyDescent="0.25">
      <c r="A116" s="131"/>
      <c r="B116" s="100"/>
      <c r="C116" s="123" t="str">
        <f ca="1">IF(PORTADA!$E$35="A",CONCATENATE(I116," ",G116),"")</f>
        <v>c)  0</v>
      </c>
      <c r="D116" s="102"/>
      <c r="G116" s="13">
        <f>IF(L117="FIN","",LOOKUP(I113,DATOS!A:A,DATOS!L:L))</f>
        <v>0</v>
      </c>
      <c r="I116" s="10" t="s">
        <v>46</v>
      </c>
      <c r="J116" s="5"/>
      <c r="K116" s="5"/>
      <c r="L116" s="5"/>
      <c r="M116" s="5"/>
      <c r="N116" s="5"/>
      <c r="O116" s="5"/>
      <c r="P116" s="6" t="s">
        <v>2</v>
      </c>
      <c r="Q116" s="5" t="str">
        <f>CONCATENATE(B116,P116)</f>
        <v>C</v>
      </c>
      <c r="R116" s="5"/>
    </row>
    <row r="117" spans="1:18" ht="15" x14ac:dyDescent="0.25">
      <c r="A117" s="131"/>
      <c r="B117" s="100"/>
      <c r="C117" s="123" t="str">
        <f ca="1">IF(PORTADA!$E$35="A",CONCATENATE(I117," ",G117),"")</f>
        <v>d) 0</v>
      </c>
      <c r="D117" s="102"/>
      <c r="G117" s="13">
        <f>IF(L117="FIN","",LOOKUP(I113,DATOS!A:A,DATOS!M:M))</f>
        <v>0</v>
      </c>
      <c r="I117" s="10" t="s">
        <v>47</v>
      </c>
      <c r="J117" s="17">
        <f>LOOKUP(I113,DATOS!A:A,DATOS!F:F)</f>
        <v>19</v>
      </c>
      <c r="K117" s="18" t="str">
        <f>LOOKUP(I113,DATOS!A:A,DATOS!D:D)</f>
        <v>TEST 11</v>
      </c>
      <c r="L117" s="16" t="str">
        <f>IF(J117=J113,"","FIN")</f>
        <v/>
      </c>
      <c r="M117" s="5"/>
      <c r="N117" s="5"/>
      <c r="O117" s="5"/>
      <c r="P117" s="6" t="s">
        <v>3</v>
      </c>
      <c r="Q117" s="5" t="str">
        <f>CONCATENATE(B117,P117)</f>
        <v>D</v>
      </c>
      <c r="R117" s="5"/>
    </row>
    <row r="118" spans="1:18" ht="15" x14ac:dyDescent="0.25">
      <c r="A118" s="92"/>
      <c r="B118" s="103"/>
      <c r="C118" s="126"/>
      <c r="D118" s="104"/>
    </row>
    <row r="119" spans="1:18" ht="15" x14ac:dyDescent="0.25">
      <c r="A119" s="92"/>
      <c r="B119" s="97"/>
      <c r="C119" s="122" t="str">
        <f ca="1">IF(PORTADA!$E$35="A",CONCATENATE(J119,".- ",G119),"")</f>
        <v>20.- 0</v>
      </c>
      <c r="D119" s="99"/>
      <c r="E119" s="92"/>
      <c r="F119" s="92"/>
      <c r="G119" s="15">
        <f>IF(L123="FIN","",LOOKUP(I119,DATOS!A:A,DATOS!G:G))</f>
        <v>0</v>
      </c>
      <c r="H119" s="15">
        <f>IF(L123="FIN",0,LOOKUP(I119,DATOS!A:A,DATOS!N:N))</f>
        <v>0</v>
      </c>
      <c r="I119" s="10">
        <f>+I113+1</f>
        <v>220</v>
      </c>
      <c r="J119" s="7">
        <f>+J113+1</f>
        <v>20</v>
      </c>
      <c r="K119" s="5" t="s">
        <v>32</v>
      </c>
      <c r="L119" s="5" t="s">
        <v>33</v>
      </c>
      <c r="M119" s="5" t="s">
        <v>38</v>
      </c>
      <c r="N119" s="5" t="s">
        <v>34</v>
      </c>
      <c r="O119" s="5" t="s">
        <v>35</v>
      </c>
      <c r="P119" s="5" t="s">
        <v>36</v>
      </c>
      <c r="Q119" s="5" t="str">
        <f>CONCATENATE("X",H119)</f>
        <v>X0</v>
      </c>
      <c r="R119" s="5" t="s">
        <v>37</v>
      </c>
    </row>
    <row r="120" spans="1:18" ht="15" x14ac:dyDescent="0.25">
      <c r="A120" s="131">
        <f ca="1">IF($E$2="X",0,IF(J121&gt;2,H119,J121))</f>
        <v>0</v>
      </c>
      <c r="B120" s="100"/>
      <c r="C120" s="123" t="str">
        <f ca="1">IF(PORTADA!$E$35="A",CONCATENATE(I120," ",G120),"")</f>
        <v>a)  0</v>
      </c>
      <c r="D120" s="102"/>
      <c r="G120" s="13">
        <f>IF(L123="FIN","",LOOKUP(I119,DATOS!A:A,DATOS!J:J))</f>
        <v>0</v>
      </c>
      <c r="I120" s="10" t="s">
        <v>44</v>
      </c>
      <c r="J120" s="5" t="s">
        <v>5</v>
      </c>
      <c r="K120" s="5">
        <f>IF(L120&gt;0,0,O120)</f>
        <v>0</v>
      </c>
      <c r="L120" s="5">
        <f>IF(O121&gt;0,1,0)</f>
        <v>0</v>
      </c>
      <c r="M120" s="5">
        <f>IF(L120=1,-1/COUNTA(P120:P123),0)</f>
        <v>0</v>
      </c>
      <c r="N120" s="5">
        <f>COUNTA(B120:B123)</f>
        <v>0</v>
      </c>
      <c r="O120" s="5">
        <f>COUNTIF(Q120:Q123,Q119)</f>
        <v>0</v>
      </c>
      <c r="P120" s="6" t="s">
        <v>0</v>
      </c>
      <c r="Q120" s="5" t="str">
        <f>CONCATENATE(B120,P120)</f>
        <v>A</v>
      </c>
      <c r="R120" s="5">
        <f>IF(O120&gt;0,O120+N120,N120*3)</f>
        <v>0</v>
      </c>
    </row>
    <row r="121" spans="1:18" ht="15" x14ac:dyDescent="0.25">
      <c r="A121" s="131"/>
      <c r="B121" s="100"/>
      <c r="C121" s="123" t="str">
        <f ca="1">IF(PORTADA!$E$35="A",CONCATENATE(I121," ",G121),"")</f>
        <v>b)  0</v>
      </c>
      <c r="D121" s="102"/>
      <c r="G121" s="13">
        <f>IF(L123="FIN","",LOOKUP(I119,DATOS!A:A,DATOS!K:K))</f>
        <v>0</v>
      </c>
      <c r="I121" s="10" t="s">
        <v>45</v>
      </c>
      <c r="J121" s="5">
        <f ca="1">IF(PORTADA!$E$35="A",R120,0)</f>
        <v>0</v>
      </c>
      <c r="K121" s="5"/>
      <c r="L121" s="5"/>
      <c r="M121" s="5"/>
      <c r="N121" s="5"/>
      <c r="O121" s="5">
        <f>N120-O120</f>
        <v>0</v>
      </c>
      <c r="P121" s="6" t="s">
        <v>1</v>
      </c>
      <c r="Q121" s="5" t="str">
        <f>CONCATENATE(B121,P121)</f>
        <v>B</v>
      </c>
      <c r="R121" s="5"/>
    </row>
    <row r="122" spans="1:18" ht="15" x14ac:dyDescent="0.25">
      <c r="A122" s="131"/>
      <c r="B122" s="100"/>
      <c r="C122" s="123" t="str">
        <f ca="1">IF(PORTADA!$E$35="A",CONCATENATE(I122," ",G122),"")</f>
        <v>c)  0</v>
      </c>
      <c r="D122" s="102"/>
      <c r="G122" s="13">
        <f>IF(L123="FIN","",LOOKUP(I119,DATOS!A:A,DATOS!L:L))</f>
        <v>0</v>
      </c>
      <c r="I122" s="10" t="s">
        <v>46</v>
      </c>
      <c r="J122" s="5"/>
      <c r="K122" s="5"/>
      <c r="L122" s="5"/>
      <c r="M122" s="5"/>
      <c r="N122" s="5"/>
      <c r="O122" s="5"/>
      <c r="P122" s="6" t="s">
        <v>2</v>
      </c>
      <c r="Q122" s="5" t="str">
        <f>CONCATENATE(B122,P122)</f>
        <v>C</v>
      </c>
      <c r="R122" s="5"/>
    </row>
    <row r="123" spans="1:18" ht="15" x14ac:dyDescent="0.25">
      <c r="A123" s="131"/>
      <c r="B123" s="100"/>
      <c r="C123" s="123" t="str">
        <f ca="1">IF(PORTADA!$E$35="A",CONCATENATE(I123," ",G123),"")</f>
        <v>d) 0</v>
      </c>
      <c r="D123" s="102"/>
      <c r="G123" s="13">
        <f>IF(L123="FIN","",LOOKUP(I119,DATOS!A:A,DATOS!M:M))</f>
        <v>0</v>
      </c>
      <c r="I123" s="10" t="s">
        <v>47</v>
      </c>
      <c r="J123" s="17">
        <f>LOOKUP(I119,DATOS!A:A,DATOS!F:F)</f>
        <v>20</v>
      </c>
      <c r="K123" s="18" t="str">
        <f>LOOKUP(I119,DATOS!A:A,DATOS!D:D)</f>
        <v>TEST 11</v>
      </c>
      <c r="L123" s="16" t="str">
        <f>IF(J123=J119,"","FIN")</f>
        <v/>
      </c>
      <c r="M123" s="5"/>
      <c r="N123" s="5"/>
      <c r="O123" s="5"/>
      <c r="P123" s="6" t="s">
        <v>3</v>
      </c>
      <c r="Q123" s="5" t="str">
        <f>CONCATENATE(B123,P123)</f>
        <v>D</v>
      </c>
      <c r="R123" s="5"/>
    </row>
    <row r="124" spans="1:18" ht="15" x14ac:dyDescent="0.25">
      <c r="A124" s="92"/>
      <c r="B124" s="103"/>
      <c r="C124" s="126"/>
      <c r="D124" s="104"/>
    </row>
    <row r="125" spans="1:18" ht="15" x14ac:dyDescent="0.25">
      <c r="A125" s="92"/>
      <c r="B125" s="97"/>
      <c r="C125" s="122" t="str">
        <f ca="1">IF(PORTADA!$E$35="A",CONCATENATE(J125,".- ",G125),"")</f>
        <v xml:space="preserve">21.- </v>
      </c>
      <c r="D125" s="99"/>
      <c r="E125" s="92"/>
      <c r="F125" s="92"/>
      <c r="G125" s="15" t="str">
        <f>IF(L129="FIN","",LOOKUP(I125,DATOS!A:A,DATOS!G:G))</f>
        <v/>
      </c>
      <c r="H125" s="15">
        <f>IF(L129="FIN",0,LOOKUP(I125,DATOS!A:A,DATOS!N:N))</f>
        <v>0</v>
      </c>
      <c r="I125" s="10">
        <f>+I119+1</f>
        <v>221</v>
      </c>
      <c r="J125" s="7">
        <f>+J119+1</f>
        <v>21</v>
      </c>
      <c r="K125" s="5" t="s">
        <v>32</v>
      </c>
      <c r="L125" s="5" t="s">
        <v>33</v>
      </c>
      <c r="M125" s="5" t="s">
        <v>38</v>
      </c>
      <c r="N125" s="5" t="s">
        <v>34</v>
      </c>
      <c r="O125" s="5" t="s">
        <v>35</v>
      </c>
      <c r="P125" s="5" t="s">
        <v>36</v>
      </c>
      <c r="Q125" s="5" t="str">
        <f>CONCATENATE("X",H125)</f>
        <v>X0</v>
      </c>
      <c r="R125" s="5" t="s">
        <v>37</v>
      </c>
    </row>
    <row r="126" spans="1:18" ht="15" x14ac:dyDescent="0.25">
      <c r="A126" s="131">
        <f ca="1">IF($E$2="X",0,IF(J127&gt;2,H125,J127))</f>
        <v>0</v>
      </c>
      <c r="B126" s="100"/>
      <c r="C126" s="123" t="str">
        <f ca="1">IF(PORTADA!$E$35="A",CONCATENATE(I126," ",G126),"")</f>
        <v xml:space="preserve">a)  </v>
      </c>
      <c r="D126" s="102"/>
      <c r="G126" s="13" t="str">
        <f>IF(L129="FIN","",LOOKUP(I125,DATOS!A:A,DATOS!J:J))</f>
        <v/>
      </c>
      <c r="I126" s="10" t="s">
        <v>44</v>
      </c>
      <c r="J126" s="5" t="s">
        <v>5</v>
      </c>
      <c r="K126" s="5">
        <f>IF(L126&gt;0,0,O126)</f>
        <v>0</v>
      </c>
      <c r="L126" s="5">
        <f>IF(O127&gt;0,1,0)</f>
        <v>0</v>
      </c>
      <c r="M126" s="5">
        <f>IF(L126=1,-1/COUNTA(P126:P129),0)</f>
        <v>0</v>
      </c>
      <c r="N126" s="5">
        <f>COUNTA(B126:B129)</f>
        <v>0</v>
      </c>
      <c r="O126" s="5">
        <f>COUNTIF(Q126:Q129,Q125)</f>
        <v>0</v>
      </c>
      <c r="P126" s="6" t="s">
        <v>0</v>
      </c>
      <c r="Q126" s="5" t="str">
        <f>CONCATENATE(B126,P126)</f>
        <v>A</v>
      </c>
      <c r="R126" s="5">
        <f>IF(O126&gt;0,O126+N126,N126*3)</f>
        <v>0</v>
      </c>
    </row>
    <row r="127" spans="1:18" ht="15" x14ac:dyDescent="0.25">
      <c r="A127" s="131"/>
      <c r="B127" s="100"/>
      <c r="C127" s="123" t="str">
        <f ca="1">IF(PORTADA!$E$35="A",CONCATENATE(I127," ",G127),"")</f>
        <v xml:space="preserve">b)  </v>
      </c>
      <c r="D127" s="102"/>
      <c r="G127" s="13" t="str">
        <f>IF(L129="FIN","",LOOKUP(I125,DATOS!A:A,DATOS!K:K))</f>
        <v/>
      </c>
      <c r="I127" s="10" t="s">
        <v>45</v>
      </c>
      <c r="J127" s="5">
        <f ca="1">IF(PORTADA!$E$35="A",R126,0)</f>
        <v>0</v>
      </c>
      <c r="K127" s="5"/>
      <c r="L127" s="5"/>
      <c r="M127" s="5"/>
      <c r="N127" s="5"/>
      <c r="O127" s="5">
        <f>N126-O126</f>
        <v>0</v>
      </c>
      <c r="P127" s="6" t="s">
        <v>1</v>
      </c>
      <c r="Q127" s="5" t="str">
        <f>CONCATENATE(B127,P127)</f>
        <v>B</v>
      </c>
      <c r="R127" s="5"/>
    </row>
    <row r="128" spans="1:18" ht="15" x14ac:dyDescent="0.25">
      <c r="A128" s="131"/>
      <c r="B128" s="100"/>
      <c r="C128" s="123" t="str">
        <f ca="1">IF(PORTADA!$E$35="A",CONCATENATE(I128," ",G128),"")</f>
        <v xml:space="preserve">c)  </v>
      </c>
      <c r="D128" s="102"/>
      <c r="G128" s="13" t="str">
        <f>IF(L129="FIN","",LOOKUP(I125,DATOS!A:A,DATOS!L:L))</f>
        <v/>
      </c>
      <c r="I128" s="10" t="s">
        <v>46</v>
      </c>
      <c r="J128" s="5"/>
      <c r="K128" s="5"/>
      <c r="L128" s="5"/>
      <c r="M128" s="5"/>
      <c r="N128" s="5"/>
      <c r="O128" s="5"/>
      <c r="P128" s="6" t="s">
        <v>2</v>
      </c>
      <c r="Q128" s="5" t="str">
        <f>CONCATENATE(B128,P128)</f>
        <v>C</v>
      </c>
      <c r="R128" s="5"/>
    </row>
    <row r="129" spans="1:18" ht="15" x14ac:dyDescent="0.25">
      <c r="A129" s="131"/>
      <c r="B129" s="100"/>
      <c r="C129" s="123" t="str">
        <f ca="1">IF(PORTADA!$E$35="A",CONCATENATE(I129," ",G129),"")</f>
        <v xml:space="preserve">d) </v>
      </c>
      <c r="D129" s="102"/>
      <c r="G129" s="13" t="str">
        <f>IF(L129="FIN","",LOOKUP(I125,DATOS!A:A,DATOS!M:M))</f>
        <v/>
      </c>
      <c r="I129" s="10" t="s">
        <v>47</v>
      </c>
      <c r="J129" s="17">
        <f>LOOKUP(I125,DATOS!A:A,DATOS!F:F)</f>
        <v>20</v>
      </c>
      <c r="K129" s="18" t="str">
        <f>LOOKUP(I125,DATOS!A:A,DATOS!D:D)</f>
        <v>TEST 11</v>
      </c>
      <c r="L129" s="16" t="str">
        <f>IF(J129=J125,"","FIN")</f>
        <v>FIN</v>
      </c>
      <c r="M129" s="5"/>
      <c r="N129" s="5"/>
      <c r="O129" s="5"/>
      <c r="P129" s="6" t="s">
        <v>3</v>
      </c>
      <c r="Q129" s="5" t="str">
        <f>CONCATENATE(B129,P129)</f>
        <v>D</v>
      </c>
      <c r="R129" s="5"/>
    </row>
    <row r="130" spans="1:18" ht="15" x14ac:dyDescent="0.25">
      <c r="A130" s="92"/>
      <c r="B130" s="103"/>
      <c r="C130" s="126"/>
      <c r="D130" s="104"/>
    </row>
    <row r="131" spans="1:18" ht="15" x14ac:dyDescent="0.25">
      <c r="A131" s="92"/>
      <c r="B131" s="97"/>
      <c r="C131" s="122" t="str">
        <f ca="1">IF(PORTADA!$E$35="A",CONCATENATE(J131,".- ",G131),"")</f>
        <v xml:space="preserve">22.- </v>
      </c>
      <c r="D131" s="99"/>
      <c r="E131" s="92"/>
      <c r="F131" s="92"/>
      <c r="G131" s="15" t="str">
        <f>IF(L135="FIN","",LOOKUP(I131,DATOS!A:A,DATOS!G:G))</f>
        <v/>
      </c>
      <c r="H131" s="15">
        <f>IF(L135="FIN",0,LOOKUP(I131,DATOS!A:A,DATOS!N:N))</f>
        <v>0</v>
      </c>
      <c r="I131" s="10">
        <f>+I125+1</f>
        <v>222</v>
      </c>
      <c r="J131" s="7">
        <f>+J125+1</f>
        <v>22</v>
      </c>
      <c r="K131" s="5" t="s">
        <v>32</v>
      </c>
      <c r="L131" s="5" t="s">
        <v>33</v>
      </c>
      <c r="M131" s="5" t="s">
        <v>38</v>
      </c>
      <c r="N131" s="5" t="s">
        <v>34</v>
      </c>
      <c r="O131" s="5" t="s">
        <v>35</v>
      </c>
      <c r="P131" s="5" t="s">
        <v>36</v>
      </c>
      <c r="Q131" s="5" t="str">
        <f>CONCATENATE("X",H131)</f>
        <v>X0</v>
      </c>
      <c r="R131" s="5" t="s">
        <v>37</v>
      </c>
    </row>
    <row r="132" spans="1:18" ht="15" x14ac:dyDescent="0.25">
      <c r="A132" s="131">
        <f ca="1">IF($E$2="X",0,IF(J133&gt;2,H131,J133))</f>
        <v>0</v>
      </c>
      <c r="B132" s="100"/>
      <c r="C132" s="123" t="str">
        <f ca="1">IF(PORTADA!$E$35="A",CONCATENATE(I132," ",G132),"")</f>
        <v xml:space="preserve">a)  </v>
      </c>
      <c r="D132" s="102"/>
      <c r="G132" s="13" t="str">
        <f>IF(L135="FIN","",LOOKUP(I131,DATOS!A:A,DATOS!J:J))</f>
        <v/>
      </c>
      <c r="I132" s="10" t="s">
        <v>44</v>
      </c>
      <c r="J132" s="5" t="s">
        <v>5</v>
      </c>
      <c r="K132" s="5">
        <f>IF(L132&gt;0,0,O132)</f>
        <v>0</v>
      </c>
      <c r="L132" s="5">
        <f>IF(O133&gt;0,1,0)</f>
        <v>0</v>
      </c>
      <c r="M132" s="5">
        <f>IF(L132=1,-1/COUNTA(P132:P135),0)</f>
        <v>0</v>
      </c>
      <c r="N132" s="5">
        <f>COUNTA(B132:B135)</f>
        <v>0</v>
      </c>
      <c r="O132" s="5">
        <f>COUNTIF(Q132:Q135,Q131)</f>
        <v>0</v>
      </c>
      <c r="P132" s="6" t="s">
        <v>0</v>
      </c>
      <c r="Q132" s="5" t="str">
        <f>CONCATENATE(B132,P132)</f>
        <v>A</v>
      </c>
      <c r="R132" s="5">
        <f>IF(O132&gt;0,O132+N132,N132*3)</f>
        <v>0</v>
      </c>
    </row>
    <row r="133" spans="1:18" ht="15" x14ac:dyDescent="0.25">
      <c r="A133" s="131"/>
      <c r="B133" s="100"/>
      <c r="C133" s="123" t="str">
        <f ca="1">IF(PORTADA!$E$35="A",CONCATENATE(I133," ",G133),"")</f>
        <v xml:space="preserve">b)  </v>
      </c>
      <c r="D133" s="102"/>
      <c r="G133" s="13" t="str">
        <f>IF(L135="FIN","",LOOKUP(I131,DATOS!A:A,DATOS!K:K))</f>
        <v/>
      </c>
      <c r="I133" s="10" t="s">
        <v>45</v>
      </c>
      <c r="J133" s="5">
        <f ca="1">IF(PORTADA!$E$35="A",R132,0)</f>
        <v>0</v>
      </c>
      <c r="K133" s="5"/>
      <c r="L133" s="5"/>
      <c r="M133" s="5"/>
      <c r="N133" s="5"/>
      <c r="O133" s="5">
        <f>N132-O132</f>
        <v>0</v>
      </c>
      <c r="P133" s="6" t="s">
        <v>1</v>
      </c>
      <c r="Q133" s="5" t="str">
        <f>CONCATENATE(B133,P133)</f>
        <v>B</v>
      </c>
      <c r="R133" s="5"/>
    </row>
    <row r="134" spans="1:18" ht="15" x14ac:dyDescent="0.25">
      <c r="A134" s="131"/>
      <c r="B134" s="100"/>
      <c r="C134" s="123" t="str">
        <f ca="1">IF(PORTADA!$E$35="A",CONCATENATE(I134," ",G134),"")</f>
        <v xml:space="preserve">c)  </v>
      </c>
      <c r="D134" s="102"/>
      <c r="G134" s="13" t="str">
        <f>IF(L135="FIN","",LOOKUP(I131,DATOS!A:A,DATOS!L:L))</f>
        <v/>
      </c>
      <c r="I134" s="10" t="s">
        <v>46</v>
      </c>
      <c r="J134" s="5"/>
      <c r="K134" s="5"/>
      <c r="L134" s="5"/>
      <c r="M134" s="5"/>
      <c r="N134" s="5"/>
      <c r="O134" s="5"/>
      <c r="P134" s="6" t="s">
        <v>2</v>
      </c>
      <c r="Q134" s="5" t="str">
        <f>CONCATENATE(B134,P134)</f>
        <v>C</v>
      </c>
      <c r="R134" s="5"/>
    </row>
    <row r="135" spans="1:18" ht="15" x14ac:dyDescent="0.25">
      <c r="A135" s="131"/>
      <c r="B135" s="100"/>
      <c r="C135" s="123" t="str">
        <f ca="1">IF(PORTADA!$E$35="A",CONCATENATE(I135," ",G135),"")</f>
        <v xml:space="preserve">d) </v>
      </c>
      <c r="D135" s="102"/>
      <c r="G135" s="13" t="str">
        <f>IF(L135="FIN","",LOOKUP(I131,DATOS!A:A,DATOS!M:M))</f>
        <v/>
      </c>
      <c r="I135" s="10" t="s">
        <v>47</v>
      </c>
      <c r="J135" s="17">
        <f>LOOKUP(I131,DATOS!A:A,DATOS!F:F)</f>
        <v>20</v>
      </c>
      <c r="K135" s="18" t="str">
        <f>LOOKUP(I131,DATOS!A:A,DATOS!D:D)</f>
        <v>TEST 11</v>
      </c>
      <c r="L135" s="16" t="str">
        <f>IF(J135=J131,"","FIN")</f>
        <v>FIN</v>
      </c>
      <c r="M135" s="5"/>
      <c r="N135" s="5"/>
      <c r="O135" s="5"/>
      <c r="P135" s="6" t="s">
        <v>3</v>
      </c>
      <c r="Q135" s="5" t="str">
        <f>CONCATENATE(B135,P135)</f>
        <v>D</v>
      </c>
      <c r="R135" s="5"/>
    </row>
    <row r="136" spans="1:18" ht="15" x14ac:dyDescent="0.25">
      <c r="A136" s="92"/>
      <c r="B136" s="103"/>
      <c r="C136" s="126"/>
      <c r="D136" s="104"/>
    </row>
    <row r="137" spans="1:18" ht="15" x14ac:dyDescent="0.25">
      <c r="A137" s="92"/>
      <c r="B137" s="97"/>
      <c r="C137" s="122" t="str">
        <f ca="1">IF(PORTADA!$E$35="A",CONCATENATE(J137,".- ",G137),"")</f>
        <v xml:space="preserve">23.- </v>
      </c>
      <c r="D137" s="99"/>
      <c r="E137" s="92"/>
      <c r="F137" s="92"/>
      <c r="G137" s="15" t="str">
        <f>IF(L141="FIN","",LOOKUP(I137,DATOS!A:A,DATOS!G:G))</f>
        <v/>
      </c>
      <c r="H137" s="15">
        <f>IF(L141="FIN",0,LOOKUP(I137,DATOS!A:A,DATOS!N:N))</f>
        <v>0</v>
      </c>
      <c r="I137" s="10">
        <f>+I131+1</f>
        <v>223</v>
      </c>
      <c r="J137" s="7">
        <f>+J131+1</f>
        <v>23</v>
      </c>
      <c r="K137" s="5" t="s">
        <v>32</v>
      </c>
      <c r="L137" s="5" t="s">
        <v>33</v>
      </c>
      <c r="M137" s="5" t="s">
        <v>38</v>
      </c>
      <c r="N137" s="5" t="s">
        <v>34</v>
      </c>
      <c r="O137" s="5" t="s">
        <v>35</v>
      </c>
      <c r="P137" s="5" t="s">
        <v>36</v>
      </c>
      <c r="Q137" s="5" t="str">
        <f>CONCATENATE("X",H137)</f>
        <v>X0</v>
      </c>
      <c r="R137" s="5" t="s">
        <v>37</v>
      </c>
    </row>
    <row r="138" spans="1:18" ht="15" x14ac:dyDescent="0.25">
      <c r="A138" s="131">
        <f ca="1">IF($E$2="X",0,IF(J139&gt;2,H137,J139))</f>
        <v>0</v>
      </c>
      <c r="B138" s="100"/>
      <c r="C138" s="123" t="str">
        <f ca="1">IF(PORTADA!$E$35="A",CONCATENATE(I138," ",G138),"")</f>
        <v xml:space="preserve">a)  </v>
      </c>
      <c r="D138" s="102"/>
      <c r="G138" s="13" t="str">
        <f>IF(L141="FIN","",LOOKUP(I137,DATOS!A:A,DATOS!J:J))</f>
        <v/>
      </c>
      <c r="I138" s="10" t="s">
        <v>44</v>
      </c>
      <c r="J138" s="5" t="s">
        <v>5</v>
      </c>
      <c r="K138" s="5">
        <f>IF(L138&gt;0,0,O138)</f>
        <v>0</v>
      </c>
      <c r="L138" s="5">
        <f>IF(O139&gt;0,1,0)</f>
        <v>0</v>
      </c>
      <c r="M138" s="5">
        <f>IF(L138=1,-1/COUNTA(P138:P141),0)</f>
        <v>0</v>
      </c>
      <c r="N138" s="5">
        <f>COUNTA(B138:B141)</f>
        <v>0</v>
      </c>
      <c r="O138" s="5">
        <f>COUNTIF(Q138:Q141,Q137)</f>
        <v>0</v>
      </c>
      <c r="P138" s="6" t="s">
        <v>0</v>
      </c>
      <c r="Q138" s="5" t="str">
        <f>CONCATENATE(B138,P138)</f>
        <v>A</v>
      </c>
      <c r="R138" s="5">
        <f>IF(O138&gt;0,O138+N138,N138*3)</f>
        <v>0</v>
      </c>
    </row>
    <row r="139" spans="1:18" ht="15" x14ac:dyDescent="0.25">
      <c r="A139" s="131"/>
      <c r="B139" s="100"/>
      <c r="C139" s="123" t="str">
        <f ca="1">IF(PORTADA!$E$35="A",CONCATENATE(I139," ",G139),"")</f>
        <v xml:space="preserve">b)  </v>
      </c>
      <c r="D139" s="102"/>
      <c r="G139" s="13" t="str">
        <f>IF(L141="FIN","",LOOKUP(I137,DATOS!A:A,DATOS!K:K))</f>
        <v/>
      </c>
      <c r="I139" s="10" t="s">
        <v>45</v>
      </c>
      <c r="J139" s="5">
        <f ca="1">IF(PORTADA!$E$35="A",R138,0)</f>
        <v>0</v>
      </c>
      <c r="K139" s="5"/>
      <c r="L139" s="5"/>
      <c r="M139" s="5"/>
      <c r="N139" s="5"/>
      <c r="O139" s="5">
        <f>N138-O138</f>
        <v>0</v>
      </c>
      <c r="P139" s="6" t="s">
        <v>1</v>
      </c>
      <c r="Q139" s="5" t="str">
        <f>CONCATENATE(B139,P139)</f>
        <v>B</v>
      </c>
      <c r="R139" s="5"/>
    </row>
    <row r="140" spans="1:18" ht="15" x14ac:dyDescent="0.25">
      <c r="A140" s="131"/>
      <c r="B140" s="100"/>
      <c r="C140" s="123" t="str">
        <f ca="1">IF(PORTADA!$E$35="A",CONCATENATE(I140," ",G140),"")</f>
        <v xml:space="preserve">c)  </v>
      </c>
      <c r="D140" s="102"/>
      <c r="G140" s="13" t="str">
        <f>IF(L141="FIN","",LOOKUP(I137,DATOS!A:A,DATOS!L:L))</f>
        <v/>
      </c>
      <c r="I140" s="10" t="s">
        <v>46</v>
      </c>
      <c r="J140" s="5"/>
      <c r="K140" s="5"/>
      <c r="L140" s="5"/>
      <c r="M140" s="5"/>
      <c r="N140" s="5"/>
      <c r="O140" s="5"/>
      <c r="P140" s="6" t="s">
        <v>2</v>
      </c>
      <c r="Q140" s="5" t="str">
        <f>CONCATENATE(B140,P140)</f>
        <v>C</v>
      </c>
      <c r="R140" s="5"/>
    </row>
    <row r="141" spans="1:18" ht="15" x14ac:dyDescent="0.25">
      <c r="A141" s="131"/>
      <c r="B141" s="100"/>
      <c r="C141" s="123" t="str">
        <f ca="1">IF(PORTADA!$E$35="A",CONCATENATE(I141," ",G141),"")</f>
        <v xml:space="preserve">d) </v>
      </c>
      <c r="D141" s="102"/>
      <c r="G141" s="13" t="str">
        <f>IF(L141="FIN","",LOOKUP(I137,DATOS!A:A,DATOS!M:M))</f>
        <v/>
      </c>
      <c r="I141" s="10" t="s">
        <v>47</v>
      </c>
      <c r="J141" s="17">
        <f>LOOKUP(I137,DATOS!A:A,DATOS!F:F)</f>
        <v>20</v>
      </c>
      <c r="K141" s="18" t="str">
        <f>LOOKUP(I137,DATOS!A:A,DATOS!D:D)</f>
        <v>TEST 11</v>
      </c>
      <c r="L141" s="16" t="str">
        <f>IF(J141=J137,"","FIN")</f>
        <v>FIN</v>
      </c>
      <c r="M141" s="5"/>
      <c r="N141" s="5"/>
      <c r="O141" s="5"/>
      <c r="P141" s="6" t="s">
        <v>3</v>
      </c>
      <c r="Q141" s="5" t="str">
        <f>CONCATENATE(B141,P141)</f>
        <v>D</v>
      </c>
      <c r="R141" s="5"/>
    </row>
    <row r="142" spans="1:18" ht="15" x14ac:dyDescent="0.25">
      <c r="A142" s="92"/>
      <c r="B142" s="103"/>
      <c r="C142" s="126"/>
      <c r="D142" s="104"/>
    </row>
    <row r="143" spans="1:18" ht="15" x14ac:dyDescent="0.25">
      <c r="A143" s="92"/>
      <c r="B143" s="97"/>
      <c r="C143" s="122" t="str">
        <f ca="1">IF(PORTADA!$E$35="A",CONCATENATE(J143,".- ",G143),"")</f>
        <v xml:space="preserve">24.- </v>
      </c>
      <c r="D143" s="99"/>
      <c r="E143" s="92"/>
      <c r="F143" s="92"/>
      <c r="G143" s="15" t="str">
        <f>IF(L147="FIN","",LOOKUP(I143,DATOS!A:A,DATOS!G:G))</f>
        <v/>
      </c>
      <c r="H143" s="15">
        <f>IF(L147="FIN",0,LOOKUP(I143,DATOS!A:A,DATOS!N:N))</f>
        <v>0</v>
      </c>
      <c r="I143" s="10">
        <f>+I137+1</f>
        <v>224</v>
      </c>
      <c r="J143" s="7">
        <f>+J137+1</f>
        <v>24</v>
      </c>
      <c r="K143" s="5" t="s">
        <v>32</v>
      </c>
      <c r="L143" s="5" t="s">
        <v>33</v>
      </c>
      <c r="M143" s="5" t="s">
        <v>38</v>
      </c>
      <c r="N143" s="5" t="s">
        <v>34</v>
      </c>
      <c r="O143" s="5" t="s">
        <v>35</v>
      </c>
      <c r="P143" s="5" t="s">
        <v>36</v>
      </c>
      <c r="Q143" s="5" t="str">
        <f>CONCATENATE("X",H143)</f>
        <v>X0</v>
      </c>
      <c r="R143" s="5" t="s">
        <v>37</v>
      </c>
    </row>
    <row r="144" spans="1:18" ht="15" x14ac:dyDescent="0.25">
      <c r="A144" s="131">
        <f ca="1">IF($E$2="X",0,IF(J145&gt;2,H143,J145))</f>
        <v>0</v>
      </c>
      <c r="B144" s="100"/>
      <c r="C144" s="123" t="str">
        <f ca="1">IF(PORTADA!$E$35="A",CONCATENATE(I144," ",G144),"")</f>
        <v xml:space="preserve">a)  </v>
      </c>
      <c r="D144" s="102"/>
      <c r="G144" s="13" t="str">
        <f>IF(L147="FIN","",LOOKUP(I143,DATOS!A:A,DATOS!J:J))</f>
        <v/>
      </c>
      <c r="I144" s="10" t="s">
        <v>44</v>
      </c>
      <c r="J144" s="5" t="s">
        <v>5</v>
      </c>
      <c r="K144" s="5">
        <f>IF(L144&gt;0,0,O144)</f>
        <v>0</v>
      </c>
      <c r="L144" s="5">
        <f>IF(O145&gt;0,1,0)</f>
        <v>0</v>
      </c>
      <c r="M144" s="5">
        <f>IF(L144=1,-1/COUNTA(P144:P147),0)</f>
        <v>0</v>
      </c>
      <c r="N144" s="5">
        <f>COUNTA(B144:B147)</f>
        <v>0</v>
      </c>
      <c r="O144" s="5">
        <f>COUNTIF(Q144:Q147,Q143)</f>
        <v>0</v>
      </c>
      <c r="P144" s="6" t="s">
        <v>0</v>
      </c>
      <c r="Q144" s="5" t="str">
        <f>CONCATENATE(B144,P144)</f>
        <v>A</v>
      </c>
      <c r="R144" s="5">
        <f>IF(O144&gt;0,O144+N144,N144*3)</f>
        <v>0</v>
      </c>
    </row>
    <row r="145" spans="1:18" ht="15" x14ac:dyDescent="0.25">
      <c r="A145" s="131"/>
      <c r="B145" s="100"/>
      <c r="C145" s="123" t="str">
        <f ca="1">IF(PORTADA!$E$35="A",CONCATENATE(I145," ",G145),"")</f>
        <v xml:space="preserve">b)  </v>
      </c>
      <c r="D145" s="102"/>
      <c r="G145" s="13" t="str">
        <f>IF(L147="FIN","",LOOKUP(I143,DATOS!A:A,DATOS!K:K))</f>
        <v/>
      </c>
      <c r="I145" s="10" t="s">
        <v>45</v>
      </c>
      <c r="J145" s="5">
        <f ca="1">IF(PORTADA!$E$35="A",R144,0)</f>
        <v>0</v>
      </c>
      <c r="K145" s="5"/>
      <c r="L145" s="5"/>
      <c r="M145" s="5"/>
      <c r="N145" s="5"/>
      <c r="O145" s="5">
        <f>N144-O144</f>
        <v>0</v>
      </c>
      <c r="P145" s="6" t="s">
        <v>1</v>
      </c>
      <c r="Q145" s="5" t="str">
        <f>CONCATENATE(B145,P145)</f>
        <v>B</v>
      </c>
      <c r="R145" s="5"/>
    </row>
    <row r="146" spans="1:18" ht="15" x14ac:dyDescent="0.25">
      <c r="A146" s="131"/>
      <c r="B146" s="100"/>
      <c r="C146" s="123" t="str">
        <f ca="1">IF(PORTADA!$E$35="A",CONCATENATE(I146," ",G146),"")</f>
        <v xml:space="preserve">c)  </v>
      </c>
      <c r="D146" s="102"/>
      <c r="G146" s="13" t="str">
        <f>IF(L147="FIN","",LOOKUP(I143,DATOS!A:A,DATOS!L:L))</f>
        <v/>
      </c>
      <c r="I146" s="10" t="s">
        <v>46</v>
      </c>
      <c r="J146" s="5"/>
      <c r="K146" s="5"/>
      <c r="L146" s="5"/>
      <c r="M146" s="5"/>
      <c r="N146" s="5"/>
      <c r="O146" s="5"/>
      <c r="P146" s="6" t="s">
        <v>2</v>
      </c>
      <c r="Q146" s="5" t="str">
        <f>CONCATENATE(B146,P146)</f>
        <v>C</v>
      </c>
      <c r="R146" s="5"/>
    </row>
    <row r="147" spans="1:18" ht="15" x14ac:dyDescent="0.25">
      <c r="A147" s="131"/>
      <c r="B147" s="100"/>
      <c r="C147" s="123" t="str">
        <f ca="1">IF(PORTADA!$E$35="A",CONCATENATE(I147," ",G147),"")</f>
        <v xml:space="preserve">d) </v>
      </c>
      <c r="D147" s="102"/>
      <c r="G147" s="13" t="str">
        <f>IF(L147="FIN","",LOOKUP(I143,DATOS!A:A,DATOS!M:M))</f>
        <v/>
      </c>
      <c r="I147" s="10" t="s">
        <v>47</v>
      </c>
      <c r="J147" s="17">
        <f>LOOKUP(I143,DATOS!A:A,DATOS!F:F)</f>
        <v>20</v>
      </c>
      <c r="K147" s="18" t="str">
        <f>LOOKUP(I143,DATOS!A:A,DATOS!D:D)</f>
        <v>TEST 11</v>
      </c>
      <c r="L147" s="16" t="str">
        <f>IF(J147=J143,"","FIN")</f>
        <v>FIN</v>
      </c>
      <c r="M147" s="5"/>
      <c r="N147" s="5"/>
      <c r="O147" s="5"/>
      <c r="P147" s="6" t="s">
        <v>3</v>
      </c>
      <c r="Q147" s="5" t="str">
        <f>CONCATENATE(B147,P147)</f>
        <v>D</v>
      </c>
      <c r="R147" s="5"/>
    </row>
    <row r="148" spans="1:18" ht="15" x14ac:dyDescent="0.25">
      <c r="A148" s="92"/>
      <c r="B148" s="103"/>
      <c r="C148" s="126"/>
      <c r="D148" s="104"/>
    </row>
    <row r="149" spans="1:18" ht="15" x14ac:dyDescent="0.25">
      <c r="A149" s="92"/>
      <c r="B149" s="97"/>
      <c r="C149" s="122" t="str">
        <f ca="1">IF(PORTADA!$E$35="A",CONCATENATE(J149,".- ",G149),"")</f>
        <v xml:space="preserve">25.- </v>
      </c>
      <c r="D149" s="99"/>
      <c r="E149" s="92"/>
      <c r="F149" s="92"/>
      <c r="G149" s="15" t="str">
        <f>IF(L153="FIN","",LOOKUP(I149,DATOS!A:A,DATOS!G:G))</f>
        <v/>
      </c>
      <c r="H149" s="15">
        <f>IF(L153="FIN",0,LOOKUP(I149,DATOS!A:A,DATOS!N:N))</f>
        <v>0</v>
      </c>
      <c r="I149" s="10">
        <f>+I143+1</f>
        <v>225</v>
      </c>
      <c r="J149" s="7">
        <f>+J143+1</f>
        <v>25</v>
      </c>
      <c r="K149" s="5" t="s">
        <v>32</v>
      </c>
      <c r="L149" s="5" t="s">
        <v>33</v>
      </c>
      <c r="M149" s="5" t="s">
        <v>38</v>
      </c>
      <c r="N149" s="5" t="s">
        <v>34</v>
      </c>
      <c r="O149" s="5" t="s">
        <v>35</v>
      </c>
      <c r="P149" s="5" t="s">
        <v>36</v>
      </c>
      <c r="Q149" s="5" t="str">
        <f>CONCATENATE("X",H149)</f>
        <v>X0</v>
      </c>
      <c r="R149" s="5" t="s">
        <v>37</v>
      </c>
    </row>
    <row r="150" spans="1:18" ht="15" x14ac:dyDescent="0.25">
      <c r="A150" s="131">
        <f ca="1">IF($E$2="X",0,IF(J151&gt;2,H149,J151))</f>
        <v>0</v>
      </c>
      <c r="B150" s="100"/>
      <c r="C150" s="123" t="str">
        <f ca="1">IF(PORTADA!$E$35="A",CONCATENATE(I150," ",G150),"")</f>
        <v xml:space="preserve">a)  </v>
      </c>
      <c r="D150" s="102"/>
      <c r="G150" s="13" t="str">
        <f>IF(L153="FIN","",LOOKUP(I149,DATOS!A:A,DATOS!J:J))</f>
        <v/>
      </c>
      <c r="I150" s="10" t="s">
        <v>44</v>
      </c>
      <c r="J150" s="5" t="s">
        <v>5</v>
      </c>
      <c r="K150" s="5">
        <f>IF(L150&gt;0,0,O150)</f>
        <v>0</v>
      </c>
      <c r="L150" s="5">
        <f>IF(O151&gt;0,1,0)</f>
        <v>0</v>
      </c>
      <c r="M150" s="5">
        <f>IF(L150=1,-1/COUNTA(P150:P153),0)</f>
        <v>0</v>
      </c>
      <c r="N150" s="5">
        <f>COUNTA(B150:B153)</f>
        <v>0</v>
      </c>
      <c r="O150" s="5">
        <f>COUNTIF(Q150:Q153,Q149)</f>
        <v>0</v>
      </c>
      <c r="P150" s="6" t="s">
        <v>0</v>
      </c>
      <c r="Q150" s="5" t="str">
        <f>CONCATENATE(B150,P150)</f>
        <v>A</v>
      </c>
      <c r="R150" s="5">
        <f>IF(O150&gt;0,O150+N150,N150*3)</f>
        <v>0</v>
      </c>
    </row>
    <row r="151" spans="1:18" ht="15" x14ac:dyDescent="0.25">
      <c r="A151" s="131"/>
      <c r="B151" s="100"/>
      <c r="C151" s="123" t="str">
        <f ca="1">IF(PORTADA!$E$35="A",CONCATENATE(I151," ",G151),"")</f>
        <v xml:space="preserve">b)  </v>
      </c>
      <c r="D151" s="102"/>
      <c r="G151" s="13" t="str">
        <f>IF(L153="FIN","",LOOKUP(I149,DATOS!A:A,DATOS!K:K))</f>
        <v/>
      </c>
      <c r="I151" s="10" t="s">
        <v>45</v>
      </c>
      <c r="J151" s="5">
        <f ca="1">IF(PORTADA!$E$35="A",R150,0)</f>
        <v>0</v>
      </c>
      <c r="K151" s="5"/>
      <c r="L151" s="5"/>
      <c r="M151" s="5"/>
      <c r="N151" s="5"/>
      <c r="O151" s="5">
        <f>N150-O150</f>
        <v>0</v>
      </c>
      <c r="P151" s="6" t="s">
        <v>1</v>
      </c>
      <c r="Q151" s="5" t="str">
        <f>CONCATENATE(B151,P151)</f>
        <v>B</v>
      </c>
      <c r="R151" s="5"/>
    </row>
    <row r="152" spans="1:18" ht="15" x14ac:dyDescent="0.25">
      <c r="A152" s="131"/>
      <c r="B152" s="100"/>
      <c r="C152" s="123" t="str">
        <f ca="1">IF(PORTADA!$E$35="A",CONCATENATE(I152," ",G152),"")</f>
        <v xml:space="preserve">c)  </v>
      </c>
      <c r="D152" s="102"/>
      <c r="G152" s="13" t="str">
        <f>IF(L153="FIN","",LOOKUP(I149,DATOS!A:A,DATOS!L:L))</f>
        <v/>
      </c>
      <c r="I152" s="10" t="s">
        <v>46</v>
      </c>
      <c r="J152" s="5"/>
      <c r="K152" s="5"/>
      <c r="L152" s="5"/>
      <c r="M152" s="5"/>
      <c r="N152" s="5"/>
      <c r="O152" s="5"/>
      <c r="P152" s="6" t="s">
        <v>2</v>
      </c>
      <c r="Q152" s="5" t="str">
        <f>CONCATENATE(B152,P152)</f>
        <v>C</v>
      </c>
      <c r="R152" s="5"/>
    </row>
    <row r="153" spans="1:18" ht="15" x14ac:dyDescent="0.25">
      <c r="A153" s="131"/>
      <c r="B153" s="100"/>
      <c r="C153" s="123" t="str">
        <f ca="1">IF(PORTADA!$E$35="A",CONCATENATE(I153," ",G153),"")</f>
        <v xml:space="preserve">d) </v>
      </c>
      <c r="D153" s="102"/>
      <c r="G153" s="13" t="str">
        <f>IF(L153="FIN","",LOOKUP(I149,DATOS!A:A,DATOS!M:M))</f>
        <v/>
      </c>
      <c r="I153" s="10" t="s">
        <v>47</v>
      </c>
      <c r="J153" s="17">
        <f>LOOKUP(I149,DATOS!A:A,DATOS!F:F)</f>
        <v>20</v>
      </c>
      <c r="K153" s="18" t="str">
        <f>LOOKUP(I149,DATOS!A:A,DATOS!D:D)</f>
        <v>TEST 11</v>
      </c>
      <c r="L153" s="16" t="str">
        <f>IF(J153=J149,"","FIN")</f>
        <v>FIN</v>
      </c>
      <c r="M153" s="5"/>
      <c r="N153" s="5"/>
      <c r="O153" s="5"/>
      <c r="P153" s="6" t="s">
        <v>3</v>
      </c>
      <c r="Q153" s="5" t="str">
        <f>CONCATENATE(B153,P153)</f>
        <v>D</v>
      </c>
      <c r="R153" s="5"/>
    </row>
    <row r="154" spans="1:18" ht="15" x14ac:dyDescent="0.25">
      <c r="A154" s="92"/>
      <c r="B154" s="103"/>
      <c r="C154" s="126"/>
      <c r="D154" s="104"/>
    </row>
    <row r="155" spans="1:18" ht="15" x14ac:dyDescent="0.25">
      <c r="A155" s="92"/>
      <c r="B155" s="97"/>
      <c r="C155" s="122" t="str">
        <f ca="1">IF(PORTADA!$E$35="A",CONCATENATE(J155,".- ",G155),"")</f>
        <v xml:space="preserve">26.- </v>
      </c>
      <c r="D155" s="99"/>
      <c r="E155" s="92"/>
      <c r="F155" s="92"/>
      <c r="G155" s="15" t="str">
        <f>IF(L159="FIN","",LOOKUP(I155,DATOS!A:A,DATOS!G:G))</f>
        <v/>
      </c>
      <c r="H155" s="15">
        <f>IF(L159="FIN",0,LOOKUP(I155,DATOS!A:A,DATOS!N:N))</f>
        <v>0</v>
      </c>
      <c r="I155" s="10">
        <f>+I149+1</f>
        <v>226</v>
      </c>
      <c r="J155" s="7">
        <f>+J149+1</f>
        <v>26</v>
      </c>
      <c r="K155" s="5" t="s">
        <v>32</v>
      </c>
      <c r="L155" s="5" t="s">
        <v>33</v>
      </c>
      <c r="M155" s="5" t="s">
        <v>38</v>
      </c>
      <c r="N155" s="5" t="s">
        <v>34</v>
      </c>
      <c r="O155" s="5" t="s">
        <v>35</v>
      </c>
      <c r="P155" s="5" t="s">
        <v>36</v>
      </c>
      <c r="Q155" s="5" t="str">
        <f>CONCATENATE("X",H155)</f>
        <v>X0</v>
      </c>
      <c r="R155" s="5" t="s">
        <v>37</v>
      </c>
    </row>
    <row r="156" spans="1:18" ht="15" x14ac:dyDescent="0.25">
      <c r="A156" s="131">
        <f ca="1">IF($E$2="X",0,IF(J157&gt;2,H155,J157))</f>
        <v>0</v>
      </c>
      <c r="B156" s="100"/>
      <c r="C156" s="123" t="str">
        <f ca="1">IF(PORTADA!$E$35="A",CONCATENATE(I156," ",G156),"")</f>
        <v xml:space="preserve">a)  </v>
      </c>
      <c r="D156" s="102"/>
      <c r="G156" s="13" t="str">
        <f>IF(L159="FIN","",LOOKUP(I155,DATOS!A:A,DATOS!J:J))</f>
        <v/>
      </c>
      <c r="I156" s="10" t="s">
        <v>44</v>
      </c>
      <c r="J156" s="5" t="s">
        <v>5</v>
      </c>
      <c r="K156" s="5">
        <f>IF(L156&gt;0,0,O156)</f>
        <v>0</v>
      </c>
      <c r="L156" s="5">
        <f>IF(O157&gt;0,1,0)</f>
        <v>0</v>
      </c>
      <c r="M156" s="5">
        <f>IF(L156=1,-1/COUNTA(P156:P159),0)</f>
        <v>0</v>
      </c>
      <c r="N156" s="5">
        <f>COUNTA(B156:B159)</f>
        <v>0</v>
      </c>
      <c r="O156" s="5">
        <f>COUNTIF(Q156:Q159,Q155)</f>
        <v>0</v>
      </c>
      <c r="P156" s="6" t="s">
        <v>0</v>
      </c>
      <c r="Q156" s="5" t="str">
        <f>CONCATENATE(B156,P156)</f>
        <v>A</v>
      </c>
      <c r="R156" s="5">
        <f>IF(O156&gt;0,O156+N156,N156*3)</f>
        <v>0</v>
      </c>
    </row>
    <row r="157" spans="1:18" ht="15" x14ac:dyDescent="0.25">
      <c r="A157" s="131"/>
      <c r="B157" s="100"/>
      <c r="C157" s="123" t="str">
        <f ca="1">IF(PORTADA!$E$35="A",CONCATENATE(I157," ",G157),"")</f>
        <v xml:space="preserve">b)  </v>
      </c>
      <c r="D157" s="102"/>
      <c r="G157" s="13" t="str">
        <f>IF(L159="FIN","",LOOKUP(I155,DATOS!A:A,DATOS!K:K))</f>
        <v/>
      </c>
      <c r="I157" s="10" t="s">
        <v>45</v>
      </c>
      <c r="J157" s="5">
        <f ca="1">IF(PORTADA!$E$35="A",R156,0)</f>
        <v>0</v>
      </c>
      <c r="K157" s="5"/>
      <c r="L157" s="5"/>
      <c r="M157" s="5"/>
      <c r="N157" s="5"/>
      <c r="O157" s="5">
        <f>N156-O156</f>
        <v>0</v>
      </c>
      <c r="P157" s="6" t="s">
        <v>1</v>
      </c>
      <c r="Q157" s="5" t="str">
        <f>CONCATENATE(B157,P157)</f>
        <v>B</v>
      </c>
      <c r="R157" s="5"/>
    </row>
    <row r="158" spans="1:18" ht="15" x14ac:dyDescent="0.25">
      <c r="A158" s="131"/>
      <c r="B158" s="100"/>
      <c r="C158" s="123" t="str">
        <f ca="1">IF(PORTADA!$E$35="A",CONCATENATE(I158," ",G158),"")</f>
        <v xml:space="preserve">c)  </v>
      </c>
      <c r="D158" s="102"/>
      <c r="G158" s="13" t="str">
        <f>IF(L159="FIN","",LOOKUP(I155,DATOS!A:A,DATOS!L:L))</f>
        <v/>
      </c>
      <c r="I158" s="10" t="s">
        <v>46</v>
      </c>
      <c r="J158" s="5"/>
      <c r="K158" s="5"/>
      <c r="L158" s="5"/>
      <c r="M158" s="5"/>
      <c r="N158" s="5"/>
      <c r="O158" s="5"/>
      <c r="P158" s="6" t="s">
        <v>2</v>
      </c>
      <c r="Q158" s="5" t="str">
        <f>CONCATENATE(B158,P158)</f>
        <v>C</v>
      </c>
      <c r="R158" s="5"/>
    </row>
    <row r="159" spans="1:18" ht="15" x14ac:dyDescent="0.25">
      <c r="A159" s="131"/>
      <c r="B159" s="100"/>
      <c r="C159" s="123" t="str">
        <f ca="1">IF(PORTADA!$E$35="A",CONCATENATE(I159," ",G159),"")</f>
        <v xml:space="preserve">d) </v>
      </c>
      <c r="D159" s="102"/>
      <c r="G159" s="13" t="str">
        <f>IF(L159="FIN","",LOOKUP(I155,DATOS!A:A,DATOS!M:M))</f>
        <v/>
      </c>
      <c r="I159" s="10" t="s">
        <v>47</v>
      </c>
      <c r="J159" s="17">
        <f>LOOKUP(I155,DATOS!A:A,DATOS!F:F)</f>
        <v>20</v>
      </c>
      <c r="K159" s="18" t="str">
        <f>LOOKUP(I155,DATOS!A:A,DATOS!D:D)</f>
        <v>TEST 11</v>
      </c>
      <c r="L159" s="16" t="str">
        <f>IF(J159=J155,"","FIN")</f>
        <v>FIN</v>
      </c>
      <c r="M159" s="5"/>
      <c r="N159" s="5"/>
      <c r="O159" s="5"/>
      <c r="P159" s="6" t="s">
        <v>3</v>
      </c>
      <c r="Q159" s="5" t="str">
        <f>CONCATENATE(B159,P159)</f>
        <v>D</v>
      </c>
      <c r="R159" s="5"/>
    </row>
    <row r="160" spans="1:18" ht="15" x14ac:dyDescent="0.25">
      <c r="A160" s="92"/>
      <c r="B160" s="103"/>
      <c r="C160" s="126"/>
      <c r="D160" s="104"/>
    </row>
    <row r="161" spans="1:18" ht="15" x14ac:dyDescent="0.25">
      <c r="A161" s="92"/>
      <c r="B161" s="97"/>
      <c r="C161" s="122" t="str">
        <f ca="1">IF(PORTADA!$E$35="A",CONCATENATE(J161,".- ",G161),"")</f>
        <v xml:space="preserve">27.- </v>
      </c>
      <c r="D161" s="99"/>
      <c r="E161" s="92"/>
      <c r="F161" s="92"/>
      <c r="G161" s="15" t="str">
        <f>IF(L165="FIN","",LOOKUP(I161,DATOS!A:A,DATOS!G:G))</f>
        <v/>
      </c>
      <c r="H161" s="15">
        <f>IF(L165="FIN",0,LOOKUP(I161,DATOS!A:A,DATOS!N:N))</f>
        <v>0</v>
      </c>
      <c r="I161" s="10">
        <f>+I155+1</f>
        <v>227</v>
      </c>
      <c r="J161" s="7">
        <f>+J155+1</f>
        <v>27</v>
      </c>
      <c r="K161" s="5" t="s">
        <v>32</v>
      </c>
      <c r="L161" s="5" t="s">
        <v>33</v>
      </c>
      <c r="M161" s="5" t="s">
        <v>38</v>
      </c>
      <c r="N161" s="5" t="s">
        <v>34</v>
      </c>
      <c r="O161" s="5" t="s">
        <v>35</v>
      </c>
      <c r="P161" s="5" t="s">
        <v>36</v>
      </c>
      <c r="Q161" s="5" t="str">
        <f>CONCATENATE("X",H161)</f>
        <v>X0</v>
      </c>
      <c r="R161" s="5" t="s">
        <v>37</v>
      </c>
    </row>
    <row r="162" spans="1:18" ht="15" x14ac:dyDescent="0.25">
      <c r="A162" s="131">
        <f ca="1">IF($E$2="X",0,IF(J163&gt;2,H161,J163))</f>
        <v>0</v>
      </c>
      <c r="B162" s="100"/>
      <c r="C162" s="123" t="str">
        <f ca="1">IF(PORTADA!$E$35="A",CONCATENATE(I162," ",G162),"")</f>
        <v xml:space="preserve">a)  </v>
      </c>
      <c r="D162" s="102"/>
      <c r="G162" s="13" t="str">
        <f>IF(L165="FIN","",LOOKUP(I161,DATOS!A:A,DATOS!J:J))</f>
        <v/>
      </c>
      <c r="I162" s="10" t="s">
        <v>44</v>
      </c>
      <c r="J162" s="5" t="s">
        <v>5</v>
      </c>
      <c r="K162" s="5">
        <f>IF(L162&gt;0,0,O162)</f>
        <v>0</v>
      </c>
      <c r="L162" s="5">
        <f>IF(O163&gt;0,1,0)</f>
        <v>0</v>
      </c>
      <c r="M162" s="5">
        <f>IF(L162=1,-1/COUNTA(P162:P165),0)</f>
        <v>0</v>
      </c>
      <c r="N162" s="5">
        <f>COUNTA(B162:B165)</f>
        <v>0</v>
      </c>
      <c r="O162" s="5">
        <f>COUNTIF(Q162:Q165,Q161)</f>
        <v>0</v>
      </c>
      <c r="P162" s="6" t="s">
        <v>0</v>
      </c>
      <c r="Q162" s="5" t="str">
        <f>CONCATENATE(B162,P162)</f>
        <v>A</v>
      </c>
      <c r="R162" s="5">
        <f>IF(O162&gt;0,O162+N162,N162*3)</f>
        <v>0</v>
      </c>
    </row>
    <row r="163" spans="1:18" ht="15" x14ac:dyDescent="0.25">
      <c r="A163" s="131"/>
      <c r="B163" s="100"/>
      <c r="C163" s="123" t="str">
        <f ca="1">IF(PORTADA!$E$35="A",CONCATENATE(I163," ",G163),"")</f>
        <v xml:space="preserve">b)  </v>
      </c>
      <c r="D163" s="102"/>
      <c r="G163" s="13" t="str">
        <f>IF(L165="FIN","",LOOKUP(I161,DATOS!A:A,DATOS!K:K))</f>
        <v/>
      </c>
      <c r="I163" s="10" t="s">
        <v>45</v>
      </c>
      <c r="J163" s="5">
        <f ca="1">IF(PORTADA!$E$35="A",R162,0)</f>
        <v>0</v>
      </c>
      <c r="K163" s="5"/>
      <c r="L163" s="5"/>
      <c r="M163" s="5"/>
      <c r="N163" s="5"/>
      <c r="O163" s="5">
        <f>N162-O162</f>
        <v>0</v>
      </c>
      <c r="P163" s="6" t="s">
        <v>1</v>
      </c>
      <c r="Q163" s="5" t="str">
        <f>CONCATENATE(B163,P163)</f>
        <v>B</v>
      </c>
      <c r="R163" s="5"/>
    </row>
    <row r="164" spans="1:18" ht="15" x14ac:dyDescent="0.25">
      <c r="A164" s="131"/>
      <c r="B164" s="100"/>
      <c r="C164" s="123" t="str">
        <f ca="1">IF(PORTADA!$E$35="A",CONCATENATE(I164," ",G164),"")</f>
        <v xml:space="preserve">c)  </v>
      </c>
      <c r="D164" s="102"/>
      <c r="G164" s="13" t="str">
        <f>IF(L165="FIN","",LOOKUP(I161,DATOS!A:A,DATOS!L:L))</f>
        <v/>
      </c>
      <c r="I164" s="10" t="s">
        <v>46</v>
      </c>
      <c r="J164" s="5"/>
      <c r="K164" s="5"/>
      <c r="L164" s="5"/>
      <c r="M164" s="5"/>
      <c r="N164" s="5"/>
      <c r="O164" s="5"/>
      <c r="P164" s="6" t="s">
        <v>2</v>
      </c>
      <c r="Q164" s="5" t="str">
        <f>CONCATENATE(B164,P164)</f>
        <v>C</v>
      </c>
      <c r="R164" s="5"/>
    </row>
    <row r="165" spans="1:18" ht="15" x14ac:dyDescent="0.25">
      <c r="A165" s="131"/>
      <c r="B165" s="100"/>
      <c r="C165" s="123" t="str">
        <f ca="1">IF(PORTADA!$E$35="A",CONCATENATE(I165," ",G165),"")</f>
        <v xml:space="preserve">d) </v>
      </c>
      <c r="D165" s="102"/>
      <c r="G165" s="13" t="str">
        <f>IF(L165="FIN","",LOOKUP(I161,DATOS!A:A,DATOS!M:M))</f>
        <v/>
      </c>
      <c r="I165" s="10" t="s">
        <v>47</v>
      </c>
      <c r="J165" s="17">
        <f>LOOKUP(I161,DATOS!A:A,DATOS!F:F)</f>
        <v>20</v>
      </c>
      <c r="K165" s="18" t="str">
        <f>LOOKUP(I161,DATOS!A:A,DATOS!D:D)</f>
        <v>TEST 11</v>
      </c>
      <c r="L165" s="16" t="str">
        <f>IF(J165=J161,"","FIN")</f>
        <v>FIN</v>
      </c>
      <c r="M165" s="5"/>
      <c r="N165" s="5"/>
      <c r="O165" s="5"/>
      <c r="P165" s="6" t="s">
        <v>3</v>
      </c>
      <c r="Q165" s="5" t="str">
        <f>CONCATENATE(B165,P165)</f>
        <v>D</v>
      </c>
      <c r="R165" s="5"/>
    </row>
    <row r="166" spans="1:18" ht="15" x14ac:dyDescent="0.25">
      <c r="A166" s="92"/>
      <c r="B166" s="103"/>
      <c r="C166" s="126"/>
      <c r="D166" s="104"/>
    </row>
    <row r="167" spans="1:18" ht="15" x14ac:dyDescent="0.25">
      <c r="A167" s="92"/>
      <c r="B167" s="97"/>
      <c r="C167" s="122" t="str">
        <f ca="1">IF(PORTADA!$E$35="A",CONCATENATE(J167,".- ",G167),"")</f>
        <v xml:space="preserve">28.- </v>
      </c>
      <c r="D167" s="99"/>
      <c r="E167" s="92"/>
      <c r="F167" s="92"/>
      <c r="G167" s="15" t="str">
        <f>IF(L171="FIN","",LOOKUP(I167,DATOS!A:A,DATOS!G:G))</f>
        <v/>
      </c>
      <c r="H167" s="15">
        <f>IF(L171="FIN",0,LOOKUP(I167,DATOS!A:A,DATOS!N:N))</f>
        <v>0</v>
      </c>
      <c r="I167" s="10">
        <f>+I161+1</f>
        <v>228</v>
      </c>
      <c r="J167" s="7">
        <f>+J161+1</f>
        <v>28</v>
      </c>
      <c r="K167" s="5" t="s">
        <v>32</v>
      </c>
      <c r="L167" s="5" t="s">
        <v>33</v>
      </c>
      <c r="M167" s="5" t="s">
        <v>38</v>
      </c>
      <c r="N167" s="5" t="s">
        <v>34</v>
      </c>
      <c r="O167" s="5" t="s">
        <v>35</v>
      </c>
      <c r="P167" s="5" t="s">
        <v>36</v>
      </c>
      <c r="Q167" s="5" t="str">
        <f>CONCATENATE("X",H167)</f>
        <v>X0</v>
      </c>
      <c r="R167" s="5" t="s">
        <v>37</v>
      </c>
    </row>
    <row r="168" spans="1:18" ht="15" x14ac:dyDescent="0.25">
      <c r="A168" s="131">
        <f ca="1">IF($E$2="X",0,IF(J169&gt;2,H167,J169))</f>
        <v>0</v>
      </c>
      <c r="B168" s="100"/>
      <c r="C168" s="123" t="str">
        <f ca="1">IF(PORTADA!$E$35="A",CONCATENATE(I168," ",G168),"")</f>
        <v xml:space="preserve">a)  </v>
      </c>
      <c r="D168" s="102"/>
      <c r="G168" s="13" t="str">
        <f>IF(L171="FIN","",LOOKUP(I167,DATOS!A:A,DATOS!J:J))</f>
        <v/>
      </c>
      <c r="I168" s="10" t="s">
        <v>44</v>
      </c>
      <c r="J168" s="5" t="s">
        <v>5</v>
      </c>
      <c r="K168" s="5">
        <f>IF(L168&gt;0,0,O168)</f>
        <v>0</v>
      </c>
      <c r="L168" s="5">
        <f>IF(O169&gt;0,1,0)</f>
        <v>0</v>
      </c>
      <c r="M168" s="5">
        <f>IF(L168=1,-1/COUNTA(P168:P171),0)</f>
        <v>0</v>
      </c>
      <c r="N168" s="5">
        <f>COUNTA(B168:B171)</f>
        <v>0</v>
      </c>
      <c r="O168" s="5">
        <f>COUNTIF(Q168:Q171,Q167)</f>
        <v>0</v>
      </c>
      <c r="P168" s="6" t="s">
        <v>0</v>
      </c>
      <c r="Q168" s="5" t="str">
        <f>CONCATENATE(B168,P168)</f>
        <v>A</v>
      </c>
      <c r="R168" s="5">
        <f>IF(O168&gt;0,O168+N168,N168*3)</f>
        <v>0</v>
      </c>
    </row>
    <row r="169" spans="1:18" ht="15" x14ac:dyDescent="0.25">
      <c r="A169" s="131"/>
      <c r="B169" s="100"/>
      <c r="C169" s="123" t="str">
        <f ca="1">IF(PORTADA!$E$35="A",CONCATENATE(I169," ",G169),"")</f>
        <v xml:space="preserve">b)  </v>
      </c>
      <c r="D169" s="102"/>
      <c r="G169" s="13" t="str">
        <f>IF(L171="FIN","",LOOKUP(I167,DATOS!A:A,DATOS!K:K))</f>
        <v/>
      </c>
      <c r="I169" s="10" t="s">
        <v>45</v>
      </c>
      <c r="J169" s="5">
        <f ca="1">IF(PORTADA!$E$35="A",R168,0)</f>
        <v>0</v>
      </c>
      <c r="K169" s="5"/>
      <c r="L169" s="5"/>
      <c r="M169" s="5"/>
      <c r="N169" s="5"/>
      <c r="O169" s="5">
        <f>N168-O168</f>
        <v>0</v>
      </c>
      <c r="P169" s="6" t="s">
        <v>1</v>
      </c>
      <c r="Q169" s="5" t="str">
        <f>CONCATENATE(B169,P169)</f>
        <v>B</v>
      </c>
      <c r="R169" s="5"/>
    </row>
    <row r="170" spans="1:18" ht="15" x14ac:dyDescent="0.25">
      <c r="A170" s="131"/>
      <c r="B170" s="100"/>
      <c r="C170" s="123" t="str">
        <f ca="1">IF(PORTADA!$E$35="A",CONCATENATE(I170," ",G170),"")</f>
        <v xml:space="preserve">c)  </v>
      </c>
      <c r="D170" s="102"/>
      <c r="G170" s="13" t="str">
        <f>IF(L171="FIN","",LOOKUP(I167,DATOS!A:A,DATOS!L:L))</f>
        <v/>
      </c>
      <c r="I170" s="10" t="s">
        <v>46</v>
      </c>
      <c r="J170" s="5"/>
      <c r="K170" s="5"/>
      <c r="L170" s="5"/>
      <c r="M170" s="5"/>
      <c r="N170" s="5"/>
      <c r="O170" s="5"/>
      <c r="P170" s="6" t="s">
        <v>2</v>
      </c>
      <c r="Q170" s="5" t="str">
        <f>CONCATENATE(B170,P170)</f>
        <v>C</v>
      </c>
      <c r="R170" s="5"/>
    </row>
    <row r="171" spans="1:18" ht="15" x14ac:dyDescent="0.25">
      <c r="A171" s="131"/>
      <c r="B171" s="100"/>
      <c r="C171" s="123" t="str">
        <f ca="1">IF(PORTADA!$E$35="A",CONCATENATE(I171," ",G171),"")</f>
        <v xml:space="preserve">d) </v>
      </c>
      <c r="D171" s="102"/>
      <c r="G171" s="13" t="str">
        <f>IF(L171="FIN","",LOOKUP(I167,DATOS!A:A,DATOS!M:M))</f>
        <v/>
      </c>
      <c r="I171" s="10" t="s">
        <v>47</v>
      </c>
      <c r="J171" s="17">
        <f>LOOKUP(I167,DATOS!A:A,DATOS!F:F)</f>
        <v>20</v>
      </c>
      <c r="K171" s="18" t="str">
        <f>LOOKUP(I167,DATOS!A:A,DATOS!D:D)</f>
        <v>TEST 11</v>
      </c>
      <c r="L171" s="16" t="str">
        <f>IF(J171=J167,"","FIN")</f>
        <v>FIN</v>
      </c>
      <c r="M171" s="5"/>
      <c r="N171" s="5"/>
      <c r="O171" s="5"/>
      <c r="P171" s="6" t="s">
        <v>3</v>
      </c>
      <c r="Q171" s="5" t="str">
        <f>CONCATENATE(B171,P171)</f>
        <v>D</v>
      </c>
      <c r="R171" s="5"/>
    </row>
    <row r="172" spans="1:18" ht="15" x14ac:dyDescent="0.25">
      <c r="A172" s="92"/>
      <c r="B172" s="103"/>
      <c r="C172" s="126"/>
      <c r="D172" s="104"/>
    </row>
    <row r="173" spans="1:18" ht="15" x14ac:dyDescent="0.25">
      <c r="A173" s="92"/>
      <c r="B173" s="97"/>
      <c r="C173" s="122" t="str">
        <f ca="1">IF(PORTADA!$E$35="A",CONCATENATE(J173,".- ",G173),"")</f>
        <v xml:space="preserve">29.- </v>
      </c>
      <c r="D173" s="99"/>
      <c r="E173" s="92"/>
      <c r="F173" s="92"/>
      <c r="G173" s="15" t="str">
        <f>IF(L177="FIN","",LOOKUP(I173,DATOS!A:A,DATOS!G:G))</f>
        <v/>
      </c>
      <c r="H173" s="15">
        <f>IF(L177="FIN",0,LOOKUP(I173,DATOS!A:A,DATOS!N:N))</f>
        <v>0</v>
      </c>
      <c r="I173" s="10">
        <f>+I167+1</f>
        <v>229</v>
      </c>
      <c r="J173" s="7">
        <f>+J167+1</f>
        <v>29</v>
      </c>
      <c r="K173" s="5" t="s">
        <v>32</v>
      </c>
      <c r="L173" s="5" t="s">
        <v>33</v>
      </c>
      <c r="M173" s="5" t="s">
        <v>38</v>
      </c>
      <c r="N173" s="5" t="s">
        <v>34</v>
      </c>
      <c r="O173" s="5" t="s">
        <v>35</v>
      </c>
      <c r="P173" s="5" t="s">
        <v>36</v>
      </c>
      <c r="Q173" s="5" t="str">
        <f>CONCATENATE("X",H173)</f>
        <v>X0</v>
      </c>
      <c r="R173" s="5" t="s">
        <v>37</v>
      </c>
    </row>
    <row r="174" spans="1:18" ht="15" x14ac:dyDescent="0.25">
      <c r="A174" s="131">
        <f ca="1">IF($E$2="X",0,IF(J175&gt;2,H173,J175))</f>
        <v>0</v>
      </c>
      <c r="B174" s="100"/>
      <c r="C174" s="123" t="str">
        <f ca="1">IF(PORTADA!$E$35="A",CONCATENATE(I174," ",G174),"")</f>
        <v xml:space="preserve">a)  </v>
      </c>
      <c r="D174" s="102"/>
      <c r="G174" s="13" t="str">
        <f>IF(L177="FIN","",LOOKUP(I173,DATOS!A:A,DATOS!J:J))</f>
        <v/>
      </c>
      <c r="I174" s="10" t="s">
        <v>44</v>
      </c>
      <c r="J174" s="5" t="s">
        <v>5</v>
      </c>
      <c r="K174" s="5">
        <f>IF(L174&gt;0,0,O174)</f>
        <v>0</v>
      </c>
      <c r="L174" s="5">
        <f>IF(O175&gt;0,1,0)</f>
        <v>0</v>
      </c>
      <c r="M174" s="5">
        <f>IF(L174=1,-1/COUNTA(P174:P177),0)</f>
        <v>0</v>
      </c>
      <c r="N174" s="5">
        <f>COUNTA(B174:B177)</f>
        <v>0</v>
      </c>
      <c r="O174" s="5">
        <f>COUNTIF(Q174:Q177,Q173)</f>
        <v>0</v>
      </c>
      <c r="P174" s="6" t="s">
        <v>0</v>
      </c>
      <c r="Q174" s="5" t="str">
        <f>CONCATENATE(B174,P174)</f>
        <v>A</v>
      </c>
      <c r="R174" s="5">
        <f>IF(O174&gt;0,O174+N174,N174*3)</f>
        <v>0</v>
      </c>
    </row>
    <row r="175" spans="1:18" ht="15" x14ac:dyDescent="0.25">
      <c r="A175" s="131"/>
      <c r="B175" s="100"/>
      <c r="C175" s="123" t="str">
        <f ca="1">IF(PORTADA!$E$35="A",CONCATENATE(I175," ",G175),"")</f>
        <v xml:space="preserve">b)  </v>
      </c>
      <c r="D175" s="102"/>
      <c r="G175" s="13" t="str">
        <f>IF(L177="FIN","",LOOKUP(I173,DATOS!A:A,DATOS!K:K))</f>
        <v/>
      </c>
      <c r="I175" s="10" t="s">
        <v>45</v>
      </c>
      <c r="J175" s="5">
        <f ca="1">IF(PORTADA!$E$35="A",R174,0)</f>
        <v>0</v>
      </c>
      <c r="K175" s="5"/>
      <c r="L175" s="5"/>
      <c r="M175" s="5"/>
      <c r="N175" s="5"/>
      <c r="O175" s="5">
        <f>N174-O174</f>
        <v>0</v>
      </c>
      <c r="P175" s="6" t="s">
        <v>1</v>
      </c>
      <c r="Q175" s="5" t="str">
        <f>CONCATENATE(B175,P175)</f>
        <v>B</v>
      </c>
      <c r="R175" s="5"/>
    </row>
    <row r="176" spans="1:18" ht="15" x14ac:dyDescent="0.25">
      <c r="A176" s="131"/>
      <c r="B176" s="100"/>
      <c r="C176" s="123" t="str">
        <f ca="1">IF(PORTADA!$E$35="A",CONCATENATE(I176," ",G176),"")</f>
        <v xml:space="preserve">c)  </v>
      </c>
      <c r="D176" s="102"/>
      <c r="G176" s="13" t="str">
        <f>IF(L177="FIN","",LOOKUP(I173,DATOS!A:A,DATOS!L:L))</f>
        <v/>
      </c>
      <c r="I176" s="10" t="s">
        <v>46</v>
      </c>
      <c r="J176" s="5"/>
      <c r="K176" s="5"/>
      <c r="L176" s="5"/>
      <c r="M176" s="5"/>
      <c r="N176" s="5"/>
      <c r="O176" s="5"/>
      <c r="P176" s="6" t="s">
        <v>2</v>
      </c>
      <c r="Q176" s="5" t="str">
        <f>CONCATENATE(B176,P176)</f>
        <v>C</v>
      </c>
      <c r="R176" s="5"/>
    </row>
    <row r="177" spans="1:18" ht="15" x14ac:dyDescent="0.25">
      <c r="A177" s="131"/>
      <c r="B177" s="100"/>
      <c r="C177" s="123" t="str">
        <f ca="1">IF(PORTADA!$E$35="A",CONCATENATE(I177," ",G177),"")</f>
        <v xml:space="preserve">d) </v>
      </c>
      <c r="D177" s="102"/>
      <c r="G177" s="13" t="str">
        <f>IF(L177="FIN","",LOOKUP(I173,DATOS!A:A,DATOS!M:M))</f>
        <v/>
      </c>
      <c r="I177" s="10" t="s">
        <v>47</v>
      </c>
      <c r="J177" s="17">
        <f>LOOKUP(I173,DATOS!A:A,DATOS!F:F)</f>
        <v>20</v>
      </c>
      <c r="K177" s="18" t="str">
        <f>LOOKUP(I173,DATOS!A:A,DATOS!D:D)</f>
        <v>TEST 11</v>
      </c>
      <c r="L177" s="16" t="str">
        <f>IF(J177=J173,"","FIN")</f>
        <v>FIN</v>
      </c>
      <c r="M177" s="5"/>
      <c r="N177" s="5"/>
      <c r="O177" s="5"/>
      <c r="P177" s="6" t="s">
        <v>3</v>
      </c>
      <c r="Q177" s="5" t="str">
        <f>CONCATENATE(B177,P177)</f>
        <v>D</v>
      </c>
      <c r="R177" s="5"/>
    </row>
    <row r="178" spans="1:18" ht="15" x14ac:dyDescent="0.25">
      <c r="A178" s="92"/>
      <c r="B178" s="103"/>
      <c r="C178" s="126"/>
      <c r="D178" s="104"/>
    </row>
    <row r="179" spans="1:18" ht="15" x14ac:dyDescent="0.25">
      <c r="A179" s="92"/>
      <c r="B179" s="97"/>
      <c r="C179" s="122" t="str">
        <f ca="1">IF(PORTADA!$E$35="A",CONCATENATE(J179,".- ",G179),"")</f>
        <v xml:space="preserve">30.- </v>
      </c>
      <c r="D179" s="99"/>
      <c r="E179" s="92"/>
      <c r="F179" s="92"/>
      <c r="G179" s="15" t="str">
        <f>IF(L183="FIN","",LOOKUP(I179,DATOS!A:A,DATOS!G:G))</f>
        <v/>
      </c>
      <c r="H179" s="15">
        <f>IF(L183="FIN",0,LOOKUP(I179,DATOS!A:A,DATOS!N:N))</f>
        <v>0</v>
      </c>
      <c r="I179" s="10">
        <f>+I173+1</f>
        <v>230</v>
      </c>
      <c r="J179" s="7">
        <f>+J173+1</f>
        <v>30</v>
      </c>
      <c r="K179" s="5" t="s">
        <v>32</v>
      </c>
      <c r="L179" s="5" t="s">
        <v>33</v>
      </c>
      <c r="M179" s="5" t="s">
        <v>38</v>
      </c>
      <c r="N179" s="5" t="s">
        <v>34</v>
      </c>
      <c r="O179" s="5" t="s">
        <v>35</v>
      </c>
      <c r="P179" s="5" t="s">
        <v>36</v>
      </c>
      <c r="Q179" s="5" t="str">
        <f>CONCATENATE("X",H179)</f>
        <v>X0</v>
      </c>
      <c r="R179" s="5" t="s">
        <v>37</v>
      </c>
    </row>
    <row r="180" spans="1:18" ht="15" x14ac:dyDescent="0.25">
      <c r="A180" s="131">
        <f ca="1">IF($E$2="X",0,IF(J181&gt;2,H179,J181))</f>
        <v>0</v>
      </c>
      <c r="B180" s="100"/>
      <c r="C180" s="123" t="str">
        <f ca="1">IF(PORTADA!$E$35="A",CONCATENATE(I180," ",G180),"")</f>
        <v xml:space="preserve">a)  </v>
      </c>
      <c r="D180" s="102"/>
      <c r="G180" s="13" t="str">
        <f>IF(L183="FIN","",LOOKUP(I179,DATOS!A:A,DATOS!J:J))</f>
        <v/>
      </c>
      <c r="I180" s="10" t="s">
        <v>44</v>
      </c>
      <c r="J180" s="5" t="s">
        <v>5</v>
      </c>
      <c r="K180" s="5">
        <f>IF(L180&gt;0,0,O180)</f>
        <v>0</v>
      </c>
      <c r="L180" s="5">
        <f>IF(O181&gt;0,1,0)</f>
        <v>0</v>
      </c>
      <c r="M180" s="5">
        <f>IF(L180=1,-1/COUNTA(P180:P183),0)</f>
        <v>0</v>
      </c>
      <c r="N180" s="5">
        <f>COUNTA(B180:B183)</f>
        <v>0</v>
      </c>
      <c r="O180" s="5">
        <f>COUNTIF(Q180:Q183,Q179)</f>
        <v>0</v>
      </c>
      <c r="P180" s="6" t="s">
        <v>0</v>
      </c>
      <c r="Q180" s="5" t="str">
        <f>CONCATENATE(B180,P180)</f>
        <v>A</v>
      </c>
      <c r="R180" s="5">
        <f>IF(O180&gt;0,O180+N180,N180*3)</f>
        <v>0</v>
      </c>
    </row>
    <row r="181" spans="1:18" ht="15" x14ac:dyDescent="0.25">
      <c r="A181" s="131"/>
      <c r="B181" s="100"/>
      <c r="C181" s="123" t="str">
        <f ca="1">IF(PORTADA!$E$35="A",CONCATENATE(I181," ",G181),"")</f>
        <v xml:space="preserve">b)  </v>
      </c>
      <c r="D181" s="102"/>
      <c r="G181" s="13" t="str">
        <f>IF(L183="FIN","",LOOKUP(I179,DATOS!A:A,DATOS!K:K))</f>
        <v/>
      </c>
      <c r="I181" s="10" t="s">
        <v>45</v>
      </c>
      <c r="J181" s="5">
        <f ca="1">IF(PORTADA!$E$35="A",R180,0)</f>
        <v>0</v>
      </c>
      <c r="K181" s="5"/>
      <c r="L181" s="5"/>
      <c r="M181" s="5"/>
      <c r="N181" s="5"/>
      <c r="O181" s="5">
        <f>N180-O180</f>
        <v>0</v>
      </c>
      <c r="P181" s="6" t="s">
        <v>1</v>
      </c>
      <c r="Q181" s="5" t="str">
        <f>CONCATENATE(B181,P181)</f>
        <v>B</v>
      </c>
      <c r="R181" s="5"/>
    </row>
    <row r="182" spans="1:18" ht="15" x14ac:dyDescent="0.25">
      <c r="A182" s="131"/>
      <c r="B182" s="100"/>
      <c r="C182" s="123" t="str">
        <f ca="1">IF(PORTADA!$E$35="A",CONCATENATE(I182," ",G182),"")</f>
        <v xml:space="preserve">c)  </v>
      </c>
      <c r="D182" s="102"/>
      <c r="G182" s="13" t="str">
        <f>IF(L183="FIN","",LOOKUP(I179,DATOS!A:A,DATOS!L:L))</f>
        <v/>
      </c>
      <c r="I182" s="10" t="s">
        <v>46</v>
      </c>
      <c r="J182" s="5"/>
      <c r="K182" s="5"/>
      <c r="L182" s="5"/>
      <c r="M182" s="5"/>
      <c r="N182" s="5"/>
      <c r="O182" s="5"/>
      <c r="P182" s="6" t="s">
        <v>2</v>
      </c>
      <c r="Q182" s="5" t="str">
        <f>CONCATENATE(B182,P182)</f>
        <v>C</v>
      </c>
      <c r="R182" s="5"/>
    </row>
    <row r="183" spans="1:18" ht="15" x14ac:dyDescent="0.25">
      <c r="A183" s="131"/>
      <c r="B183" s="100"/>
      <c r="C183" s="123" t="str">
        <f ca="1">IF(PORTADA!$E$35="A",CONCATENATE(I183," ",G183),"")</f>
        <v xml:space="preserve">d) </v>
      </c>
      <c r="D183" s="102"/>
      <c r="G183" s="13" t="str">
        <f>IF(L183="FIN","",LOOKUP(I179,DATOS!A:A,DATOS!M:M))</f>
        <v/>
      </c>
      <c r="I183" s="10" t="s">
        <v>47</v>
      </c>
      <c r="J183" s="17">
        <f>LOOKUP(I179,DATOS!A:A,DATOS!F:F)</f>
        <v>20</v>
      </c>
      <c r="K183" s="18" t="str">
        <f>LOOKUP(I179,DATOS!A:A,DATOS!D:D)</f>
        <v>TEST 11</v>
      </c>
      <c r="L183" s="16" t="str">
        <f>IF(J183=J179,"","FIN")</f>
        <v>FIN</v>
      </c>
      <c r="M183" s="5"/>
      <c r="N183" s="5"/>
      <c r="O183" s="5"/>
      <c r="P183" s="6" t="s">
        <v>3</v>
      </c>
      <c r="Q183" s="5" t="str">
        <f>CONCATENATE(B183,P183)</f>
        <v>D</v>
      </c>
      <c r="R183" s="5"/>
    </row>
    <row r="184" spans="1:18" ht="15" x14ac:dyDescent="0.25">
      <c r="A184" s="92"/>
      <c r="B184" s="103"/>
      <c r="C184" s="126"/>
      <c r="D184" s="104"/>
    </row>
    <row r="185" spans="1:18" ht="15" hidden="1" x14ac:dyDescent="0.25"/>
    <row r="186" spans="1:18" ht="15" hidden="1" x14ac:dyDescent="0.25"/>
    <row r="187" spans="1:18" ht="15" hidden="1" x14ac:dyDescent="0.25"/>
    <row r="188" spans="1:18" ht="15" hidden="1" x14ac:dyDescent="0.25"/>
    <row r="189" spans="1:18" ht="15" hidden="1" x14ac:dyDescent="0.25"/>
    <row r="190" spans="1:18" ht="15" hidden="1" x14ac:dyDescent="0.25"/>
    <row r="191" spans="1:18" ht="15" hidden="1" x14ac:dyDescent="0.25"/>
    <row r="192" spans="1:18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0" hidden="1" customHeight="1" x14ac:dyDescent="0.25"/>
    <row r="221" ht="0" hidden="1" customHeight="1" x14ac:dyDescent="0.25"/>
    <row r="222" ht="0" hidden="1" customHeight="1" x14ac:dyDescent="0.25"/>
    <row r="223" ht="0" hidden="1" customHeight="1" x14ac:dyDescent="0.25"/>
    <row r="224" ht="0" hidden="1" customHeight="1" x14ac:dyDescent="0.25"/>
    <row r="225" ht="0" hidden="1" customHeight="1" x14ac:dyDescent="0.25"/>
    <row r="226" ht="0" hidden="1" customHeight="1" x14ac:dyDescent="0.25"/>
    <row r="227" ht="0" hidden="1" customHeight="1" x14ac:dyDescent="0.25"/>
    <row r="228" ht="0" hidden="1" customHeight="1" x14ac:dyDescent="0.25"/>
    <row r="229" ht="0" hidden="1" customHeight="1" x14ac:dyDescent="0.25"/>
    <row r="230" ht="0" hidden="1" customHeight="1" x14ac:dyDescent="0.25"/>
    <row r="231" ht="0" hidden="1" customHeight="1" x14ac:dyDescent="0.25"/>
    <row r="232" ht="0" hidden="1" customHeight="1" x14ac:dyDescent="0.25"/>
    <row r="233" ht="0" hidden="1" customHeight="1" x14ac:dyDescent="0.25"/>
    <row r="234" ht="0" hidden="1" customHeight="1" x14ac:dyDescent="0.25"/>
    <row r="235" ht="0" hidden="1" customHeight="1" x14ac:dyDescent="0.25"/>
    <row r="236" ht="0" hidden="1" customHeight="1" x14ac:dyDescent="0.25"/>
    <row r="237" ht="0" hidden="1" customHeight="1" x14ac:dyDescent="0.25"/>
    <row r="238" ht="0" hidden="1" customHeight="1" x14ac:dyDescent="0.25"/>
    <row r="239" ht="0" hidden="1" customHeight="1" x14ac:dyDescent="0.25"/>
    <row r="240" ht="0" hidden="1" customHeight="1" x14ac:dyDescent="0.25"/>
    <row r="241" ht="0" hidden="1" customHeight="1" x14ac:dyDescent="0.25"/>
    <row r="242" ht="0" hidden="1" customHeight="1" x14ac:dyDescent="0.25"/>
    <row r="243" ht="0" hidden="1" customHeight="1" x14ac:dyDescent="0.25"/>
    <row r="244" ht="0" hidden="1" customHeight="1" x14ac:dyDescent="0.25"/>
    <row r="245" ht="0" hidden="1" customHeight="1" x14ac:dyDescent="0.25"/>
    <row r="246" ht="0" hidden="1" customHeight="1" x14ac:dyDescent="0.25"/>
    <row r="247" ht="0" hidden="1" customHeight="1" x14ac:dyDescent="0.25"/>
    <row r="248" ht="0" hidden="1" customHeight="1" x14ac:dyDescent="0.25"/>
    <row r="249" ht="0" hidden="1" customHeight="1" x14ac:dyDescent="0.25"/>
    <row r="250" ht="0" hidden="1" customHeight="1" x14ac:dyDescent="0.25"/>
    <row r="251" ht="0" hidden="1" customHeight="1" x14ac:dyDescent="0.25"/>
    <row r="252" ht="0" hidden="1" customHeight="1" x14ac:dyDescent="0.25"/>
    <row r="253" ht="0" hidden="1" customHeight="1" x14ac:dyDescent="0.25"/>
    <row r="254" ht="0" hidden="1" customHeight="1" x14ac:dyDescent="0.25"/>
    <row r="255" ht="0" hidden="1" customHeight="1" x14ac:dyDescent="0.25"/>
    <row r="256" ht="0" hidden="1" customHeight="1" x14ac:dyDescent="0.25"/>
    <row r="257" ht="0" hidden="1" customHeight="1" x14ac:dyDescent="0.25"/>
    <row r="258" ht="0" hidden="1" customHeight="1" x14ac:dyDescent="0.25"/>
    <row r="259" ht="0" hidden="1" customHeight="1" x14ac:dyDescent="0.25"/>
    <row r="260" ht="0" hidden="1" customHeight="1" x14ac:dyDescent="0.25"/>
    <row r="261" ht="0" hidden="1" customHeight="1" x14ac:dyDescent="0.25"/>
    <row r="262" ht="0" hidden="1" customHeight="1" x14ac:dyDescent="0.25"/>
    <row r="263" ht="0" hidden="1" customHeight="1" x14ac:dyDescent="0.25"/>
    <row r="264" ht="0" hidden="1" customHeight="1" x14ac:dyDescent="0.25"/>
    <row r="265" ht="0" hidden="1" customHeight="1" x14ac:dyDescent="0.25"/>
    <row r="266" ht="0" hidden="1" customHeight="1" x14ac:dyDescent="0.25"/>
    <row r="267" ht="0" hidden="1" customHeight="1" x14ac:dyDescent="0.25"/>
    <row r="268" ht="0" hidden="1" customHeight="1" x14ac:dyDescent="0.25"/>
    <row r="269" ht="0" hidden="1" customHeight="1" x14ac:dyDescent="0.25"/>
    <row r="270" ht="0" hidden="1" customHeight="1" x14ac:dyDescent="0.25"/>
    <row r="271" ht="0" hidden="1" customHeight="1" x14ac:dyDescent="0.25"/>
    <row r="272" ht="0" hidden="1" customHeight="1" x14ac:dyDescent="0.25"/>
    <row r="273" ht="0" hidden="1" customHeight="1" x14ac:dyDescent="0.25"/>
    <row r="274" ht="0" hidden="1" customHeight="1" x14ac:dyDescent="0.25"/>
    <row r="275" ht="0" hidden="1" customHeight="1" x14ac:dyDescent="0.25"/>
    <row r="276" ht="0" hidden="1" customHeight="1" x14ac:dyDescent="0.25"/>
    <row r="277" ht="0" hidden="1" customHeight="1" x14ac:dyDescent="0.25"/>
    <row r="278" ht="0" hidden="1" customHeight="1" x14ac:dyDescent="0.25"/>
    <row r="279" ht="0" hidden="1" customHeight="1" x14ac:dyDescent="0.25"/>
    <row r="280" ht="0" hidden="1" customHeight="1" x14ac:dyDescent="0.25"/>
    <row r="281" ht="0" hidden="1" customHeight="1" x14ac:dyDescent="0.25"/>
    <row r="282" ht="0" hidden="1" customHeight="1" x14ac:dyDescent="0.25"/>
    <row r="283" ht="0" hidden="1" customHeight="1" x14ac:dyDescent="0.25"/>
    <row r="284" ht="0" hidden="1" customHeight="1" x14ac:dyDescent="0.25"/>
    <row r="285" ht="0" hidden="1" customHeight="1" x14ac:dyDescent="0.25"/>
    <row r="286" ht="0" hidden="1" customHeight="1" x14ac:dyDescent="0.25"/>
    <row r="287" ht="0" hidden="1" customHeight="1" x14ac:dyDescent="0.25"/>
    <row r="288" ht="0" hidden="1" customHeight="1" x14ac:dyDescent="0.25"/>
    <row r="289" ht="0" hidden="1" customHeight="1" x14ac:dyDescent="0.25"/>
    <row r="290" ht="0" hidden="1" customHeight="1" x14ac:dyDescent="0.25"/>
    <row r="291" ht="0" hidden="1" customHeight="1" x14ac:dyDescent="0.25"/>
    <row r="292" ht="0" hidden="1" customHeight="1" x14ac:dyDescent="0.25"/>
    <row r="293" ht="0" hidden="1" customHeight="1" x14ac:dyDescent="0.25"/>
    <row r="294" ht="0" hidden="1" customHeight="1" x14ac:dyDescent="0.25"/>
    <row r="295" ht="0" hidden="1" customHeight="1" x14ac:dyDescent="0.25"/>
    <row r="296" ht="0" hidden="1" customHeight="1" x14ac:dyDescent="0.25"/>
    <row r="297" ht="0" hidden="1" customHeight="1" x14ac:dyDescent="0.25"/>
    <row r="298" ht="0" hidden="1" customHeight="1" x14ac:dyDescent="0.25"/>
    <row r="299" ht="0" hidden="1" customHeight="1" x14ac:dyDescent="0.25"/>
    <row r="300" ht="0" hidden="1" customHeight="1" x14ac:dyDescent="0.25"/>
    <row r="301" ht="0" hidden="1" customHeight="1" x14ac:dyDescent="0.25"/>
    <row r="302" ht="0" hidden="1" customHeight="1" x14ac:dyDescent="0.25"/>
    <row r="303" ht="0" hidden="1" customHeight="1" x14ac:dyDescent="0.25"/>
    <row r="304" ht="0" hidden="1" customHeight="1" x14ac:dyDescent="0.25"/>
    <row r="305" ht="0" hidden="1" customHeight="1" x14ac:dyDescent="0.25"/>
    <row r="306" ht="0" hidden="1" customHeight="1" x14ac:dyDescent="0.25"/>
    <row r="307" ht="0" hidden="1" customHeight="1" x14ac:dyDescent="0.25"/>
    <row r="308" ht="0" hidden="1" customHeight="1" x14ac:dyDescent="0.25"/>
    <row r="309" ht="0" hidden="1" customHeight="1" x14ac:dyDescent="0.25"/>
    <row r="310" ht="0" hidden="1" customHeight="1" x14ac:dyDescent="0.25"/>
    <row r="311" ht="0" hidden="1" customHeight="1" x14ac:dyDescent="0.25"/>
    <row r="312" ht="0" hidden="1" customHeight="1" x14ac:dyDescent="0.25"/>
    <row r="313" ht="0" hidden="1" customHeight="1" x14ac:dyDescent="0.25"/>
    <row r="314" ht="0" hidden="1" customHeight="1" x14ac:dyDescent="0.25"/>
    <row r="315" ht="0" hidden="1" customHeight="1" x14ac:dyDescent="0.25"/>
    <row r="316" ht="0" hidden="1" customHeight="1" x14ac:dyDescent="0.25"/>
    <row r="317" ht="0" hidden="1" customHeight="1" x14ac:dyDescent="0.25"/>
    <row r="318" ht="0" hidden="1" customHeight="1" x14ac:dyDescent="0.25"/>
    <row r="319" ht="0" hidden="1" customHeight="1" x14ac:dyDescent="0.25"/>
    <row r="320" ht="0" hidden="1" customHeight="1" x14ac:dyDescent="0.25"/>
    <row r="321" ht="0" hidden="1" customHeight="1" x14ac:dyDescent="0.25"/>
    <row r="322" ht="0" hidden="1" customHeight="1" x14ac:dyDescent="0.25"/>
    <row r="323" ht="0" hidden="1" customHeight="1" x14ac:dyDescent="0.25"/>
    <row r="324" ht="0" hidden="1" customHeight="1" x14ac:dyDescent="0.25"/>
    <row r="325" ht="0" hidden="1" customHeight="1" x14ac:dyDescent="0.25"/>
    <row r="326" ht="0" hidden="1" customHeight="1" x14ac:dyDescent="0.25"/>
    <row r="327" ht="0" hidden="1" customHeight="1" x14ac:dyDescent="0.25"/>
    <row r="328" ht="0" hidden="1" customHeight="1" x14ac:dyDescent="0.25"/>
    <row r="329" ht="0" hidden="1" customHeight="1" x14ac:dyDescent="0.25"/>
    <row r="330" ht="0" hidden="1" customHeight="1" x14ac:dyDescent="0.25"/>
    <row r="331" ht="0" hidden="1" customHeight="1" x14ac:dyDescent="0.25"/>
    <row r="332" ht="0" hidden="1" customHeight="1" x14ac:dyDescent="0.25"/>
    <row r="333" ht="0" hidden="1" customHeight="1" x14ac:dyDescent="0.25"/>
    <row r="334" ht="0" hidden="1" customHeight="1" x14ac:dyDescent="0.25"/>
    <row r="335" ht="0" hidden="1" customHeight="1" x14ac:dyDescent="0.25"/>
    <row r="336" ht="0" hidden="1" customHeight="1" x14ac:dyDescent="0.25"/>
    <row r="337" ht="0" hidden="1" customHeight="1" x14ac:dyDescent="0.25"/>
    <row r="338" ht="0" hidden="1" customHeight="1" x14ac:dyDescent="0.25"/>
    <row r="339" ht="0" hidden="1" customHeight="1" x14ac:dyDescent="0.25"/>
    <row r="340" ht="0" hidden="1" customHeight="1" x14ac:dyDescent="0.25"/>
    <row r="341" ht="0" hidden="1" customHeight="1" x14ac:dyDescent="0.25"/>
    <row r="342" ht="0" hidden="1" customHeight="1" x14ac:dyDescent="0.25"/>
    <row r="343" ht="0" hidden="1" customHeight="1" x14ac:dyDescent="0.25"/>
    <row r="344" ht="0" hidden="1" customHeight="1" x14ac:dyDescent="0.25"/>
    <row r="345" ht="0" hidden="1" customHeight="1" x14ac:dyDescent="0.25"/>
    <row r="346" ht="0" hidden="1" customHeight="1" x14ac:dyDescent="0.25"/>
    <row r="347" ht="0" hidden="1" customHeight="1" x14ac:dyDescent="0.25"/>
    <row r="348" ht="0" hidden="1" customHeight="1" x14ac:dyDescent="0.25"/>
    <row r="349" ht="0" hidden="1" customHeight="1" x14ac:dyDescent="0.25"/>
    <row r="350" ht="0" hidden="1" customHeight="1" x14ac:dyDescent="0.25"/>
    <row r="351" ht="0" hidden="1" customHeight="1" x14ac:dyDescent="0.25"/>
    <row r="352" ht="0" hidden="1" customHeight="1" x14ac:dyDescent="0.25"/>
    <row r="353" ht="0" hidden="1" customHeight="1" x14ac:dyDescent="0.25"/>
    <row r="354" ht="0" hidden="1" customHeight="1" x14ac:dyDescent="0.25"/>
    <row r="355" ht="0" hidden="1" customHeight="1" x14ac:dyDescent="0.25"/>
    <row r="356" ht="0" hidden="1" customHeight="1" x14ac:dyDescent="0.25"/>
    <row r="357" ht="0" hidden="1" customHeight="1" x14ac:dyDescent="0.25"/>
    <row r="358" ht="0" hidden="1" customHeight="1" x14ac:dyDescent="0.25"/>
    <row r="359" ht="0" hidden="1" customHeight="1" x14ac:dyDescent="0.25"/>
    <row r="360" ht="0" hidden="1" customHeight="1" x14ac:dyDescent="0.25"/>
    <row r="361" ht="0" hidden="1" customHeight="1" x14ac:dyDescent="0.25"/>
    <row r="362" ht="0" hidden="1" customHeight="1" x14ac:dyDescent="0.25"/>
    <row r="363" ht="0" hidden="1" customHeight="1" x14ac:dyDescent="0.25"/>
    <row r="364" ht="0" hidden="1" customHeight="1" x14ac:dyDescent="0.25"/>
    <row r="365" ht="0" hidden="1" customHeight="1" x14ac:dyDescent="0.25"/>
    <row r="366" ht="0" hidden="1" customHeight="1" x14ac:dyDescent="0.25"/>
    <row r="367" ht="0" hidden="1" customHeight="1" x14ac:dyDescent="0.25"/>
    <row r="368" ht="0" hidden="1" customHeight="1" x14ac:dyDescent="0.25"/>
    <row r="369" ht="0" hidden="1" customHeight="1" x14ac:dyDescent="0.25"/>
    <row r="370" ht="0" hidden="1" customHeight="1" x14ac:dyDescent="0.25"/>
    <row r="371" ht="0" hidden="1" customHeight="1" x14ac:dyDescent="0.25"/>
    <row r="372" ht="0" hidden="1" customHeight="1" x14ac:dyDescent="0.25"/>
    <row r="373" ht="0" hidden="1" customHeight="1" x14ac:dyDescent="0.25"/>
    <row r="374" ht="0" hidden="1" customHeight="1" x14ac:dyDescent="0.25"/>
    <row r="375" ht="0" hidden="1" customHeight="1" x14ac:dyDescent="0.25"/>
    <row r="376" ht="0" hidden="1" customHeight="1" x14ac:dyDescent="0.25"/>
    <row r="377" ht="0" hidden="1" customHeight="1" x14ac:dyDescent="0.25"/>
    <row r="378" ht="0" hidden="1" customHeight="1" x14ac:dyDescent="0.25"/>
    <row r="379" ht="0" hidden="1" customHeight="1" x14ac:dyDescent="0.25"/>
    <row r="380" ht="0" hidden="1" customHeight="1" x14ac:dyDescent="0.25"/>
    <row r="381" ht="0" hidden="1" customHeight="1" x14ac:dyDescent="0.25"/>
    <row r="382" ht="0" hidden="1" customHeight="1" x14ac:dyDescent="0.25"/>
    <row r="383" ht="0" hidden="1" customHeight="1" x14ac:dyDescent="0.25"/>
    <row r="384" ht="0" hidden="1" customHeight="1" x14ac:dyDescent="0.25"/>
    <row r="385" ht="0" hidden="1" customHeight="1" x14ac:dyDescent="0.25"/>
    <row r="386" ht="0" hidden="1" customHeight="1" x14ac:dyDescent="0.25"/>
    <row r="387" ht="0" hidden="1" customHeight="1" x14ac:dyDescent="0.25"/>
    <row r="388" ht="0" hidden="1" customHeight="1" x14ac:dyDescent="0.25"/>
    <row r="389" ht="0" hidden="1" customHeight="1" x14ac:dyDescent="0.25"/>
    <row r="390" ht="0" hidden="1" customHeight="1" x14ac:dyDescent="0.25"/>
    <row r="391" ht="0" hidden="1" customHeight="1" x14ac:dyDescent="0.25"/>
    <row r="392" ht="0" hidden="1" customHeight="1" x14ac:dyDescent="0.25"/>
    <row r="393" ht="0" hidden="1" customHeight="1" x14ac:dyDescent="0.25"/>
    <row r="394" ht="0" hidden="1" customHeight="1" x14ac:dyDescent="0.25"/>
    <row r="395" ht="0" hidden="1" customHeight="1" x14ac:dyDescent="0.25"/>
    <row r="396" ht="0" hidden="1" customHeight="1" x14ac:dyDescent="0.25"/>
    <row r="397" ht="0" hidden="1" customHeight="1" x14ac:dyDescent="0.25"/>
    <row r="398" ht="0" hidden="1" customHeight="1" x14ac:dyDescent="0.25"/>
    <row r="399" ht="0" hidden="1" customHeight="1" x14ac:dyDescent="0.25"/>
    <row r="400" ht="0" hidden="1" customHeight="1" x14ac:dyDescent="0.25"/>
    <row r="401" ht="0" hidden="1" customHeight="1" x14ac:dyDescent="0.25"/>
    <row r="402" ht="0" hidden="1" customHeight="1" x14ac:dyDescent="0.25"/>
    <row r="403" ht="0" hidden="1" customHeight="1" x14ac:dyDescent="0.25"/>
    <row r="404" ht="0" hidden="1" customHeight="1" x14ac:dyDescent="0.25"/>
    <row r="405" ht="0" hidden="1" customHeight="1" x14ac:dyDescent="0.25"/>
    <row r="406" ht="0" hidden="1" customHeight="1" x14ac:dyDescent="0.25"/>
    <row r="407" ht="0" hidden="1" customHeight="1" x14ac:dyDescent="0.25"/>
    <row r="408" ht="0" hidden="1" customHeight="1" x14ac:dyDescent="0.25"/>
    <row r="409" ht="0" hidden="1" customHeight="1" x14ac:dyDescent="0.25"/>
    <row r="410" ht="0" hidden="1" customHeight="1" x14ac:dyDescent="0.25"/>
    <row r="411" ht="0" hidden="1" customHeight="1" x14ac:dyDescent="0.25"/>
    <row r="412" ht="0" hidden="1" customHeight="1" x14ac:dyDescent="0.25"/>
    <row r="413" ht="0" hidden="1" customHeight="1" x14ac:dyDescent="0.25"/>
    <row r="414" ht="0" hidden="1" customHeight="1" x14ac:dyDescent="0.25"/>
    <row r="415" ht="0" hidden="1" customHeight="1" x14ac:dyDescent="0.25"/>
    <row r="416" ht="0" hidden="1" customHeight="1" x14ac:dyDescent="0.25"/>
    <row r="417" ht="0" hidden="1" customHeight="1" x14ac:dyDescent="0.25"/>
    <row r="418" ht="0" hidden="1" customHeight="1" x14ac:dyDescent="0.25"/>
    <row r="419" ht="0" hidden="1" customHeight="1" x14ac:dyDescent="0.25"/>
    <row r="420" ht="0" hidden="1" customHeight="1" x14ac:dyDescent="0.25"/>
    <row r="421" ht="0" hidden="1" customHeight="1" x14ac:dyDescent="0.25"/>
    <row r="422" ht="0" hidden="1" customHeight="1" x14ac:dyDescent="0.25"/>
    <row r="423" ht="0" hidden="1" customHeight="1" x14ac:dyDescent="0.25"/>
    <row r="424" ht="0" hidden="1" customHeight="1" x14ac:dyDescent="0.25"/>
    <row r="425" ht="0" hidden="1" customHeight="1" x14ac:dyDescent="0.25"/>
    <row r="426" ht="0" hidden="1" customHeight="1" x14ac:dyDescent="0.25"/>
    <row r="427" ht="0" hidden="1" customHeight="1" x14ac:dyDescent="0.25"/>
    <row r="428" ht="0" hidden="1" customHeight="1" x14ac:dyDescent="0.25"/>
    <row r="429" ht="0" hidden="1" customHeight="1" x14ac:dyDescent="0.25"/>
    <row r="430" ht="0" hidden="1" customHeight="1" x14ac:dyDescent="0.25"/>
    <row r="431" ht="0" hidden="1" customHeight="1" x14ac:dyDescent="0.25"/>
    <row r="432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</sheetData>
  <sheetProtection algorithmName="SHA-512" hashValue="ckPojDu+4moKFqugRKfj2OUh89iSw4f4UYunFga0cqYxn7pZMnpef2VY3ENQfthhp/k+cH/DxExpba4n/SmIeA==" saltValue="VPfgTokzwEfAdZcB9jFOFg==" spinCount="100000" sheet="1" formatCells="0" formatColumns="0"/>
  <mergeCells count="30">
    <mergeCell ref="A180:A183"/>
    <mergeCell ref="A150:A153"/>
    <mergeCell ref="A156:A159"/>
    <mergeCell ref="A162:A165"/>
    <mergeCell ref="A168:A171"/>
    <mergeCell ref="A174:A177"/>
    <mergeCell ref="A144:A147"/>
    <mergeCell ref="A78:A81"/>
    <mergeCell ref="A84:A87"/>
    <mergeCell ref="A90:A93"/>
    <mergeCell ref="A96:A99"/>
    <mergeCell ref="A102:A105"/>
    <mergeCell ref="A108:A111"/>
    <mergeCell ref="A114:A117"/>
    <mergeCell ref="A120:A123"/>
    <mergeCell ref="A126:A129"/>
    <mergeCell ref="A132:A135"/>
    <mergeCell ref="A138:A141"/>
    <mergeCell ref="A72:A75"/>
    <mergeCell ref="A6:A9"/>
    <mergeCell ref="A12:A15"/>
    <mergeCell ref="A18:A21"/>
    <mergeCell ref="A24:A27"/>
    <mergeCell ref="A30:A33"/>
    <mergeCell ref="A36:A39"/>
    <mergeCell ref="A42:A45"/>
    <mergeCell ref="A48:A51"/>
    <mergeCell ref="A54:A57"/>
    <mergeCell ref="A60:A63"/>
    <mergeCell ref="A66:A69"/>
  </mergeCells>
  <conditionalFormatting sqref="A6:A9 A12:A15 A18:A21 A24:A27 A30:A33 A36:A39 A42:A45 A48:A51 A54:A57 A60:A63 A66:A69 A72:A75 A78:A81 A84:A87 A90:A93 A96:A99 A102:A105 A108:A111 A114:A117 A120:A123 A126:A129 A132:A135 A138:A141 A144:A147 A150:A153 A156:A159 A162:A165 A168:A171 A174:A177 A180:A183">
    <cfRule type="cellIs" dxfId="11" priority="1" stopIfTrue="1" operator="lessThan">
      <formula>2</formula>
    </cfRule>
    <cfRule type="cellIs" dxfId="10" priority="2" stopIfTrue="1" operator="equal">
      <formula>2</formula>
    </cfRule>
    <cfRule type="cellIs" dxfId="9" priority="3" stopIfTrue="1" operator="greaterThan">
      <formula>2</formula>
    </cfRule>
  </conditionalFormatting>
  <dataValidations count="2">
    <dataValidation allowBlank="1" showDropDown="1" showInputMessage="1" showErrorMessage="1" sqref="E2"/>
    <dataValidation type="list" allowBlank="1" showDropDown="1" showInputMessage="1" showErrorMessage="1" errorTitle="¡¡¡¡ATENCIÓN !!!!!" error="Para el correcto funcionamiento, debes poner una &quot;X&quot; en la opción que consideres correcta._x000a_" sqref="B1:B1048576">
      <formula1>"X,x"</formula1>
    </dataValidation>
  </dataValidations>
  <hyperlinks>
    <hyperlink ref="A1" location="PORTADA!A1" display="◄"/>
  </hyperlinks>
  <pageMargins left="0.75" right="0.75" top="1" bottom="1" header="0" footer="0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19"/>
  <sheetViews>
    <sheetView zoomScaleNormal="100" workbookViewId="0">
      <pane ySplit="2" topLeftCell="A3" activePane="bottomLeft" state="frozen"/>
      <selection activeCell="C14" sqref="C14"/>
      <selection pane="bottomLeft" activeCell="C14" sqref="C14"/>
    </sheetView>
  </sheetViews>
  <sheetFormatPr baseColWidth="10" defaultColWidth="0" defaultRowHeight="0" customHeight="1" zeroHeight="1" x14ac:dyDescent="0.25"/>
  <cols>
    <col min="1" max="1" width="3.6640625" style="105" customWidth="1"/>
    <col min="2" max="2" width="3.6640625" style="106" customWidth="1"/>
    <col min="3" max="3" width="121" style="124" customWidth="1"/>
    <col min="4" max="4" width="1.88671875" style="95" customWidth="1"/>
    <col min="5" max="5" width="3.33203125" style="96" customWidth="1"/>
    <col min="6" max="6" width="1.88671875" style="96" customWidth="1"/>
    <col min="7" max="7" width="7.109375" style="9" hidden="1" customWidth="1"/>
    <col min="8" max="8" width="5.88671875" style="9" hidden="1" customWidth="1"/>
    <col min="9" max="9" width="5.88671875" style="10" hidden="1" customWidth="1"/>
    <col min="10" max="23" width="19.88671875" style="4" hidden="1" customWidth="1"/>
    <col min="24" max="28" width="2.88671875" style="4" hidden="1" customWidth="1"/>
    <col min="29" max="34" width="14.6640625" style="1" hidden="1" customWidth="1"/>
    <col min="35" max="16384" width="16.44140625" style="1" hidden="1"/>
  </cols>
  <sheetData>
    <row r="1" spans="1:23" ht="28.2" thickBot="1" x14ac:dyDescent="0.45">
      <c r="A1" s="82" t="s">
        <v>4</v>
      </c>
      <c r="B1" s="83"/>
      <c r="C1" s="119" t="str">
        <f ca="1">IF(PORTADA!$E$35="A",G1,PORTADA!$E$36)</f>
        <v>TEST 11</v>
      </c>
      <c r="D1" s="85"/>
      <c r="E1" s="86" t="e">
        <f>ROUND(P2/J2*10,2)</f>
        <v>#DIV/0!</v>
      </c>
      <c r="F1" s="86"/>
      <c r="G1" s="13" t="str">
        <f>LOOKUP(I5,DATOS!A:A,DATOS!D:D)</f>
        <v>TEST 11</v>
      </c>
      <c r="I1" s="14">
        <v>12</v>
      </c>
      <c r="J1" s="8" t="s">
        <v>8</v>
      </c>
      <c r="K1" s="2" t="s">
        <v>9</v>
      </c>
      <c r="L1" s="2" t="s">
        <v>10</v>
      </c>
      <c r="M1" s="2" t="s">
        <v>39</v>
      </c>
      <c r="N1" s="2" t="s">
        <v>11</v>
      </c>
      <c r="O1" s="2" t="s">
        <v>18</v>
      </c>
      <c r="P1" s="2" t="s">
        <v>12</v>
      </c>
      <c r="Q1" s="2" t="s">
        <v>13</v>
      </c>
      <c r="R1" s="2" t="s">
        <v>26</v>
      </c>
      <c r="S1" s="2" t="s">
        <v>27</v>
      </c>
      <c r="T1" s="2" t="s">
        <v>15</v>
      </c>
      <c r="U1" s="2" t="s">
        <v>14</v>
      </c>
      <c r="V1" s="2" t="s">
        <v>17</v>
      </c>
      <c r="W1" s="2" t="s">
        <v>16</v>
      </c>
    </row>
    <row r="2" spans="1:23" ht="15.6" thickBot="1" x14ac:dyDescent="0.3">
      <c r="A2" s="87"/>
      <c r="B2" s="88"/>
      <c r="C2" s="120" t="str">
        <f ca="1">IF(PORTADA!$E$35="A",W2,"")</f>
        <v>Test, compuesto por 0 preguntas</v>
      </c>
      <c r="D2" s="85"/>
      <c r="E2" s="90"/>
      <c r="F2" s="91"/>
      <c r="J2" s="8">
        <f>COUNTA(H:H)-COUNT(H:H)</f>
        <v>0</v>
      </c>
      <c r="K2" s="2">
        <f>SUM(K3:K1048576)</f>
        <v>0</v>
      </c>
      <c r="L2" s="2">
        <f>SUM(L3:L1048576)</f>
        <v>0</v>
      </c>
      <c r="M2" s="2">
        <f>SUM(M3:M52)</f>
        <v>0</v>
      </c>
      <c r="N2" s="2">
        <f>K2+L2</f>
        <v>0</v>
      </c>
      <c r="O2" s="2" t="e">
        <f>+N2/J2</f>
        <v>#DIV/0!</v>
      </c>
      <c r="P2" s="2">
        <f>+K2+M2</f>
        <v>0</v>
      </c>
      <c r="Q2" s="2" t="e">
        <f>ROUND(P2/(K2+L2)*10,2)</f>
        <v>#DIV/0!</v>
      </c>
      <c r="R2" s="2" t="e">
        <f>ROUND(P2/J2*10,2)</f>
        <v>#DIV/0!</v>
      </c>
      <c r="S2" s="2" t="e">
        <f>CONCATENATE("puntual: ", Q2,"   Nota final: ", R2)</f>
        <v>#DIV/0!</v>
      </c>
      <c r="T2" s="2" t="e">
        <f>CONCATENATE("Evolución: ", J2," preguntas, ",K2," aciertos, ",L2," errores, ",P2," puntos.   Nota ",S2)</f>
        <v>#DIV/0!</v>
      </c>
      <c r="U2" s="2" t="str">
        <f>CONCATENATE("Test, compuesto por ",J2," preguntas")</f>
        <v>Test, compuesto por 0 preguntas</v>
      </c>
      <c r="V2" s="2" t="str">
        <f>IF(E2="X",U2,IF(N2&gt;0,T2,U2))</f>
        <v>Test, compuesto por 0 preguntas</v>
      </c>
      <c r="W2" s="2" t="str">
        <f ca="1">IF(PORTADA!E35="A",V2,U2)</f>
        <v>Test, compuesto por 0 preguntas</v>
      </c>
    </row>
    <row r="3" spans="1:23" ht="15" x14ac:dyDescent="0.25">
      <c r="A3" s="92"/>
      <c r="B3" s="93"/>
      <c r="C3" s="121"/>
      <c r="J3" s="4">
        <f>LOOKUP(I1+1,DATOS!B:B,DATOS!A:A)-I5</f>
        <v>0</v>
      </c>
      <c r="K3" s="4" t="s">
        <v>8</v>
      </c>
    </row>
    <row r="4" spans="1:23" ht="15" x14ac:dyDescent="0.25">
      <c r="A4" s="92"/>
      <c r="B4" s="93"/>
      <c r="C4" s="121"/>
    </row>
    <row r="5" spans="1:23" ht="15" x14ac:dyDescent="0.25">
      <c r="A5" s="92"/>
      <c r="B5" s="97"/>
      <c r="C5" s="122" t="str">
        <f ca="1">IF(PORTADA!$E$35="A",CONCATENATE(J5,".- ",G5),"")</f>
        <v>1.- 0</v>
      </c>
      <c r="D5" s="99"/>
      <c r="E5" s="92"/>
      <c r="F5" s="92"/>
      <c r="G5" s="15">
        <f>LOOKUP(I5,DATOS!A:A,DATOS!G:G)</f>
        <v>0</v>
      </c>
      <c r="H5" s="15">
        <f>LOOKUP(I5,DATOS!A:A,DATOS!N:N)</f>
        <v>0</v>
      </c>
      <c r="I5" s="10">
        <f>LOOKUP(I1,DATOS!B:B,DATOS!A:A)</f>
        <v>220</v>
      </c>
      <c r="J5" s="7">
        <v>1</v>
      </c>
      <c r="K5" s="5" t="s">
        <v>32</v>
      </c>
      <c r="L5" s="5" t="s">
        <v>33</v>
      </c>
      <c r="M5" s="5" t="s">
        <v>38</v>
      </c>
      <c r="N5" s="5" t="s">
        <v>34</v>
      </c>
      <c r="O5" s="5" t="s">
        <v>35</v>
      </c>
      <c r="P5" s="5" t="s">
        <v>36</v>
      </c>
      <c r="Q5" s="5" t="str">
        <f>CONCATENATE("X",H5)</f>
        <v>X0</v>
      </c>
      <c r="R5" s="5" t="s">
        <v>37</v>
      </c>
    </row>
    <row r="6" spans="1:23" ht="15" x14ac:dyDescent="0.25">
      <c r="A6" s="131">
        <f ca="1">IF($E$2="X",0,IF(J7&gt;2,H5,J7))</f>
        <v>0</v>
      </c>
      <c r="B6" s="100"/>
      <c r="C6" s="123" t="str">
        <f ca="1">IF(PORTADA!$E$35="A",CONCATENATE(I6," ",G6),"")</f>
        <v>a)  0</v>
      </c>
      <c r="D6" s="102"/>
      <c r="G6" s="13">
        <f>LOOKUP(I5,DATOS!A:A,DATOS!J:J)</f>
        <v>0</v>
      </c>
      <c r="I6" s="10" t="s">
        <v>44</v>
      </c>
      <c r="J6" s="5" t="s">
        <v>5</v>
      </c>
      <c r="K6" s="5">
        <f>IF(L6&gt;0,0,O6)</f>
        <v>0</v>
      </c>
      <c r="L6" s="5">
        <f>IF(O7&gt;0,1,0)</f>
        <v>0</v>
      </c>
      <c r="M6" s="5">
        <f>IF(L6=1,-1/COUNTA(P6:P9),0)</f>
        <v>0</v>
      </c>
      <c r="N6" s="5">
        <f>COUNTA(B6:B9)</f>
        <v>0</v>
      </c>
      <c r="O6" s="5">
        <f>COUNTIF(Q6:Q9,Q5)</f>
        <v>0</v>
      </c>
      <c r="P6" s="6" t="s">
        <v>0</v>
      </c>
      <c r="Q6" s="5" t="str">
        <f>CONCATENATE(B6,P6)</f>
        <v>A</v>
      </c>
      <c r="R6" s="5">
        <f>IF(O6&gt;0,O6+N6,N6*3)</f>
        <v>0</v>
      </c>
    </row>
    <row r="7" spans="1:23" ht="15" x14ac:dyDescent="0.25">
      <c r="A7" s="131"/>
      <c r="B7" s="100"/>
      <c r="C7" s="123" t="str">
        <f ca="1">IF(PORTADA!$E$35="A",CONCATENATE(I7," ",G7),"")</f>
        <v>b)  0</v>
      </c>
      <c r="D7" s="102"/>
      <c r="G7" s="13">
        <f>LOOKUP(I5,DATOS!A:A,DATOS!K:K)</f>
        <v>0</v>
      </c>
      <c r="I7" s="10" t="s">
        <v>45</v>
      </c>
      <c r="J7" s="5">
        <f ca="1">IF(PORTADA!$E$35="A",R6,0)</f>
        <v>0</v>
      </c>
      <c r="K7" s="5"/>
      <c r="L7" s="5"/>
      <c r="M7" s="5"/>
      <c r="N7" s="5"/>
      <c r="O7" s="5">
        <f>N6-O6</f>
        <v>0</v>
      </c>
      <c r="P7" s="6" t="s">
        <v>1</v>
      </c>
      <c r="Q7" s="5" t="str">
        <f>CONCATENATE(B7,P7)</f>
        <v>B</v>
      </c>
      <c r="R7" s="5"/>
    </row>
    <row r="8" spans="1:23" ht="15" x14ac:dyDescent="0.25">
      <c r="A8" s="131"/>
      <c r="B8" s="100"/>
      <c r="C8" s="123" t="str">
        <f ca="1">IF(PORTADA!$E$35="A",CONCATENATE(I8," ",G8),"")</f>
        <v>c)  0</v>
      </c>
      <c r="D8" s="102"/>
      <c r="G8" s="13">
        <f>LOOKUP(I5,DATOS!A:A,DATOS!L:L)</f>
        <v>0</v>
      </c>
      <c r="I8" s="10" t="s">
        <v>46</v>
      </c>
      <c r="J8" s="5"/>
      <c r="K8" s="5"/>
      <c r="L8" s="5"/>
      <c r="M8" s="5"/>
      <c r="N8" s="5"/>
      <c r="O8" s="5"/>
      <c r="P8" s="6" t="s">
        <v>2</v>
      </c>
      <c r="Q8" s="5" t="str">
        <f>CONCATENATE(B8,P8)</f>
        <v>C</v>
      </c>
      <c r="R8" s="5"/>
    </row>
    <row r="9" spans="1:23" ht="15" x14ac:dyDescent="0.25">
      <c r="A9" s="131"/>
      <c r="B9" s="100"/>
      <c r="C9" s="123" t="str">
        <f ca="1">IF(PORTADA!$E$35="A",CONCATENATE(I9," ",G9),"")</f>
        <v>d) 0</v>
      </c>
      <c r="D9" s="102"/>
      <c r="G9" s="13">
        <f>LOOKUP(I5,DATOS!A:A,DATOS!M:M)</f>
        <v>0</v>
      </c>
      <c r="I9" s="10" t="s">
        <v>47</v>
      </c>
      <c r="J9" s="17">
        <f>LOOKUP(I5,DATOS!A:A,DATOS!F:F)</f>
        <v>20</v>
      </c>
      <c r="K9" s="18" t="str">
        <f>LOOKUP(I5,DATOS!A:A,DATOS!D:D)</f>
        <v>TEST 11</v>
      </c>
      <c r="L9" s="16" t="str">
        <f>IF(J9=J5,"","FIN")</f>
        <v>FIN</v>
      </c>
      <c r="M9" s="5"/>
      <c r="N9" s="5"/>
      <c r="O9" s="5"/>
      <c r="P9" s="6" t="s">
        <v>3</v>
      </c>
      <c r="Q9" s="5" t="str">
        <f>CONCATENATE(B9,P9)</f>
        <v>D</v>
      </c>
      <c r="R9" s="5"/>
    </row>
    <row r="10" spans="1:23" ht="15" x14ac:dyDescent="0.25">
      <c r="A10" s="92"/>
      <c r="B10" s="103"/>
      <c r="C10" s="126"/>
      <c r="D10" s="104"/>
    </row>
    <row r="11" spans="1:23" ht="15" x14ac:dyDescent="0.25">
      <c r="A11" s="92"/>
      <c r="B11" s="97"/>
      <c r="C11" s="122" t="str">
        <f ca="1">IF(PORTADA!$E$35="A",CONCATENATE(J11,".- ",G11),"")</f>
        <v xml:space="preserve">2.- </v>
      </c>
      <c r="D11" s="99"/>
      <c r="E11" s="92"/>
      <c r="F11" s="92"/>
      <c r="G11" s="15" t="str">
        <f>IF(L15="FIN","",LOOKUP(I11,DATOS!A:A,DATOS!G:G))</f>
        <v/>
      </c>
      <c r="H11" s="15">
        <f>IF(L15="FIN",0,LOOKUP(I11,DATOS!A:A,DATOS!N:N))</f>
        <v>0</v>
      </c>
      <c r="I11" s="10">
        <f>+I5+1</f>
        <v>221</v>
      </c>
      <c r="J11" s="7">
        <f>+J5+1</f>
        <v>2</v>
      </c>
      <c r="K11" s="5" t="s">
        <v>32</v>
      </c>
      <c r="L11" s="5" t="s">
        <v>33</v>
      </c>
      <c r="M11" s="5" t="s">
        <v>38</v>
      </c>
      <c r="N11" s="5" t="s">
        <v>34</v>
      </c>
      <c r="O11" s="5" t="s">
        <v>35</v>
      </c>
      <c r="P11" s="5" t="s">
        <v>36</v>
      </c>
      <c r="Q11" s="5" t="str">
        <f>CONCATENATE("X",H11)</f>
        <v>X0</v>
      </c>
      <c r="R11" s="5" t="s">
        <v>37</v>
      </c>
    </row>
    <row r="12" spans="1:23" ht="15" x14ac:dyDescent="0.25">
      <c r="A12" s="131">
        <f ca="1">IF($E$2="X",0,IF(J13&gt;2,H11,J13))</f>
        <v>0</v>
      </c>
      <c r="B12" s="100"/>
      <c r="C12" s="123" t="str">
        <f ca="1">IF(PORTADA!$E$35="A",CONCATENATE(I12," ",G12),"")</f>
        <v xml:space="preserve">a)  </v>
      </c>
      <c r="D12" s="102"/>
      <c r="G12" s="13" t="str">
        <f>IF(L15="FIN","",LOOKUP(I11,DATOS!A:A,DATOS!J:J))</f>
        <v/>
      </c>
      <c r="I12" s="10" t="s">
        <v>44</v>
      </c>
      <c r="J12" s="5" t="s">
        <v>5</v>
      </c>
      <c r="K12" s="5">
        <f>IF(L12&gt;0,0,O12)</f>
        <v>0</v>
      </c>
      <c r="L12" s="5">
        <f>IF(O13&gt;0,1,0)</f>
        <v>0</v>
      </c>
      <c r="M12" s="5">
        <f>IF(L12=1,-1/COUNTA(P12:P15),0)</f>
        <v>0</v>
      </c>
      <c r="N12" s="5">
        <f>COUNTA(B12:B15)</f>
        <v>0</v>
      </c>
      <c r="O12" s="5">
        <f>COUNTIF(Q12:Q15,Q11)</f>
        <v>0</v>
      </c>
      <c r="P12" s="6" t="s">
        <v>0</v>
      </c>
      <c r="Q12" s="5" t="str">
        <f>CONCATENATE(B12,P12)</f>
        <v>A</v>
      </c>
      <c r="R12" s="5">
        <f>IF(O12&gt;0,O12+N12,N12*3)</f>
        <v>0</v>
      </c>
    </row>
    <row r="13" spans="1:23" ht="15" x14ac:dyDescent="0.25">
      <c r="A13" s="131"/>
      <c r="B13" s="100"/>
      <c r="C13" s="123" t="str">
        <f ca="1">IF(PORTADA!$E$35="A",CONCATENATE(I13," ",G13),"")</f>
        <v xml:space="preserve">b)  </v>
      </c>
      <c r="D13" s="102"/>
      <c r="G13" s="13" t="str">
        <f>IF(L15="FIN","",LOOKUP(I11,DATOS!A:A,DATOS!K:K))</f>
        <v/>
      </c>
      <c r="I13" s="10" t="s">
        <v>45</v>
      </c>
      <c r="J13" s="5">
        <f ca="1">IF(PORTADA!$E$35="A",R12,0)</f>
        <v>0</v>
      </c>
      <c r="K13" s="5"/>
      <c r="L13" s="5"/>
      <c r="M13" s="5"/>
      <c r="N13" s="5"/>
      <c r="O13" s="5">
        <f>N12-O12</f>
        <v>0</v>
      </c>
      <c r="P13" s="6" t="s">
        <v>1</v>
      </c>
      <c r="Q13" s="5" t="str">
        <f>CONCATENATE(B13,P13)</f>
        <v>B</v>
      </c>
      <c r="R13" s="5"/>
    </row>
    <row r="14" spans="1:23" ht="15" x14ac:dyDescent="0.25">
      <c r="A14" s="131"/>
      <c r="B14" s="100"/>
      <c r="C14" s="123" t="str">
        <f ca="1">IF(PORTADA!$E$35="A",CONCATENATE(I14," ",G14),"")</f>
        <v xml:space="preserve">c)  </v>
      </c>
      <c r="D14" s="102"/>
      <c r="G14" s="13" t="str">
        <f>IF(L15="FIN","",LOOKUP(I11,DATOS!A:A,DATOS!L:L))</f>
        <v/>
      </c>
      <c r="I14" s="10" t="s">
        <v>46</v>
      </c>
      <c r="J14" s="5"/>
      <c r="K14" s="5"/>
      <c r="L14" s="5"/>
      <c r="M14" s="5"/>
      <c r="N14" s="5"/>
      <c r="O14" s="5"/>
      <c r="P14" s="6" t="s">
        <v>2</v>
      </c>
      <c r="Q14" s="5" t="str">
        <f>CONCATENATE(B14,P14)</f>
        <v>C</v>
      </c>
      <c r="R14" s="5"/>
    </row>
    <row r="15" spans="1:23" ht="15" x14ac:dyDescent="0.25">
      <c r="A15" s="131"/>
      <c r="B15" s="100"/>
      <c r="C15" s="123" t="str">
        <f ca="1">IF(PORTADA!$E$35="A",CONCATENATE(I15," ",G15),"")</f>
        <v xml:space="preserve">d) </v>
      </c>
      <c r="D15" s="102"/>
      <c r="G15" s="13" t="str">
        <f>IF(L15="FIN","",LOOKUP(I11,DATOS!A:A,DATOS!M:M))</f>
        <v/>
      </c>
      <c r="I15" s="10" t="s">
        <v>47</v>
      </c>
      <c r="J15" s="17">
        <f>LOOKUP(I11,DATOS!A:A,DATOS!F:F)</f>
        <v>20</v>
      </c>
      <c r="K15" s="18" t="str">
        <f>LOOKUP(I11,DATOS!A:A,DATOS!D:D)</f>
        <v>TEST 11</v>
      </c>
      <c r="L15" s="16" t="str">
        <f>IF(J15=J11,"","FIN")</f>
        <v>FIN</v>
      </c>
      <c r="M15" s="5"/>
      <c r="N15" s="5"/>
      <c r="O15" s="5"/>
      <c r="P15" s="6" t="s">
        <v>3</v>
      </c>
      <c r="Q15" s="5" t="str">
        <f>CONCATENATE(B15,P15)</f>
        <v>D</v>
      </c>
      <c r="R15" s="5"/>
    </row>
    <row r="16" spans="1:23" ht="15" x14ac:dyDescent="0.25">
      <c r="A16" s="92"/>
      <c r="B16" s="103"/>
      <c r="C16" s="126"/>
      <c r="D16" s="104"/>
    </row>
    <row r="17" spans="1:18" ht="15" x14ac:dyDescent="0.25">
      <c r="A17" s="92"/>
      <c r="B17" s="97"/>
      <c r="C17" s="122" t="str">
        <f ca="1">IF(PORTADA!$E$35="A",CONCATENATE(J17,".- ",G17),"")</f>
        <v xml:space="preserve">3.- </v>
      </c>
      <c r="D17" s="99"/>
      <c r="E17" s="92"/>
      <c r="F17" s="92"/>
      <c r="G17" s="15" t="str">
        <f>IF(L21="FIN","",LOOKUP(I17,DATOS!A:A,DATOS!G:G))</f>
        <v/>
      </c>
      <c r="H17" s="15">
        <f>IF(L21="FIN",0,LOOKUP(I17,DATOS!A:A,DATOS!N:N))</f>
        <v>0</v>
      </c>
      <c r="I17" s="10">
        <f>+I11+1</f>
        <v>222</v>
      </c>
      <c r="J17" s="7">
        <f>+J11+1</f>
        <v>3</v>
      </c>
      <c r="K17" s="5" t="s">
        <v>32</v>
      </c>
      <c r="L17" s="5" t="s">
        <v>33</v>
      </c>
      <c r="M17" s="5" t="s">
        <v>38</v>
      </c>
      <c r="N17" s="5" t="s">
        <v>34</v>
      </c>
      <c r="O17" s="5" t="s">
        <v>35</v>
      </c>
      <c r="P17" s="5" t="s">
        <v>36</v>
      </c>
      <c r="Q17" s="5" t="str">
        <f>CONCATENATE("X",H17)</f>
        <v>X0</v>
      </c>
      <c r="R17" s="5" t="s">
        <v>37</v>
      </c>
    </row>
    <row r="18" spans="1:18" ht="15" x14ac:dyDescent="0.25">
      <c r="A18" s="131">
        <f ca="1">IF($E$2="X",0,IF(J19&gt;2,H17,J19))</f>
        <v>0</v>
      </c>
      <c r="B18" s="100"/>
      <c r="C18" s="123" t="str">
        <f ca="1">IF(PORTADA!$E$35="A",CONCATENATE(I18," ",G18),"")</f>
        <v xml:space="preserve">a)  </v>
      </c>
      <c r="D18" s="102"/>
      <c r="G18" s="13" t="str">
        <f>IF(L21="FIN","",LOOKUP(I17,DATOS!A:A,DATOS!J:J))</f>
        <v/>
      </c>
      <c r="I18" s="10" t="s">
        <v>44</v>
      </c>
      <c r="J18" s="5" t="s">
        <v>5</v>
      </c>
      <c r="K18" s="5">
        <f>IF(L18&gt;0,0,O18)</f>
        <v>0</v>
      </c>
      <c r="L18" s="5">
        <f>IF(O19&gt;0,1,0)</f>
        <v>0</v>
      </c>
      <c r="M18" s="5">
        <f>IF(L18=1,-1/COUNTA(P18:P21),0)</f>
        <v>0</v>
      </c>
      <c r="N18" s="5">
        <f>COUNTA(B18:B21)</f>
        <v>0</v>
      </c>
      <c r="O18" s="5">
        <f>COUNTIF(Q18:Q21,Q17)</f>
        <v>0</v>
      </c>
      <c r="P18" s="6" t="s">
        <v>0</v>
      </c>
      <c r="Q18" s="5" t="str">
        <f>CONCATENATE(B18,P18)</f>
        <v>A</v>
      </c>
      <c r="R18" s="5">
        <f>IF(O18&gt;0,O18+N18,N18*3)</f>
        <v>0</v>
      </c>
    </row>
    <row r="19" spans="1:18" ht="15" x14ac:dyDescent="0.25">
      <c r="A19" s="131"/>
      <c r="B19" s="100"/>
      <c r="C19" s="123" t="str">
        <f ca="1">IF(PORTADA!$E$35="A",CONCATENATE(I19," ",G19),"")</f>
        <v xml:space="preserve">b)  </v>
      </c>
      <c r="D19" s="102"/>
      <c r="G19" s="13" t="str">
        <f>IF(L21="FIN","",LOOKUP(I17,DATOS!A:A,DATOS!K:K))</f>
        <v/>
      </c>
      <c r="I19" s="10" t="s">
        <v>45</v>
      </c>
      <c r="J19" s="5">
        <f ca="1">IF(PORTADA!$E$35="A",R18,0)</f>
        <v>0</v>
      </c>
      <c r="K19" s="5"/>
      <c r="L19" s="5"/>
      <c r="M19" s="5"/>
      <c r="N19" s="5"/>
      <c r="O19" s="5">
        <f>N18-O18</f>
        <v>0</v>
      </c>
      <c r="P19" s="6" t="s">
        <v>1</v>
      </c>
      <c r="Q19" s="5" t="str">
        <f>CONCATENATE(B19,P19)</f>
        <v>B</v>
      </c>
      <c r="R19" s="5"/>
    </row>
    <row r="20" spans="1:18" ht="15" x14ac:dyDescent="0.25">
      <c r="A20" s="131"/>
      <c r="B20" s="100"/>
      <c r="C20" s="123" t="str">
        <f ca="1">IF(PORTADA!$E$35="A",CONCATENATE(I20," ",G20),"")</f>
        <v xml:space="preserve">c)  </v>
      </c>
      <c r="D20" s="102"/>
      <c r="G20" s="13" t="str">
        <f>IF(L21="FIN","",LOOKUP(I17,DATOS!A:A,DATOS!L:L))</f>
        <v/>
      </c>
      <c r="I20" s="10" t="s">
        <v>46</v>
      </c>
      <c r="J20" s="5"/>
      <c r="K20" s="5"/>
      <c r="L20" s="5"/>
      <c r="M20" s="5"/>
      <c r="N20" s="5"/>
      <c r="O20" s="5"/>
      <c r="P20" s="6" t="s">
        <v>2</v>
      </c>
      <c r="Q20" s="5" t="str">
        <f>CONCATENATE(B20,P20)</f>
        <v>C</v>
      </c>
      <c r="R20" s="5"/>
    </row>
    <row r="21" spans="1:18" ht="15" x14ac:dyDescent="0.25">
      <c r="A21" s="131"/>
      <c r="B21" s="100"/>
      <c r="C21" s="123" t="str">
        <f ca="1">IF(PORTADA!$E$35="A",CONCATENATE(I21," ",G21),"")</f>
        <v xml:space="preserve">d) </v>
      </c>
      <c r="D21" s="102"/>
      <c r="G21" s="13" t="str">
        <f>IF(L21="FIN","",LOOKUP(I17,DATOS!A:A,DATOS!M:M))</f>
        <v/>
      </c>
      <c r="I21" s="10" t="s">
        <v>47</v>
      </c>
      <c r="J21" s="17">
        <f>LOOKUP(I17,DATOS!A:A,DATOS!F:F)</f>
        <v>20</v>
      </c>
      <c r="K21" s="18" t="str">
        <f>LOOKUP(I17,DATOS!A:A,DATOS!D:D)</f>
        <v>TEST 11</v>
      </c>
      <c r="L21" s="16" t="str">
        <f>IF(J21=J17,"","FIN")</f>
        <v>FIN</v>
      </c>
      <c r="M21" s="5"/>
      <c r="N21" s="5"/>
      <c r="O21" s="5"/>
      <c r="P21" s="6" t="s">
        <v>3</v>
      </c>
      <c r="Q21" s="5" t="str">
        <f>CONCATENATE(B21,P21)</f>
        <v>D</v>
      </c>
      <c r="R21" s="5"/>
    </row>
    <row r="22" spans="1:18" ht="15" x14ac:dyDescent="0.25">
      <c r="A22" s="92"/>
      <c r="B22" s="103"/>
      <c r="C22" s="126"/>
      <c r="D22" s="104"/>
    </row>
    <row r="23" spans="1:18" ht="15" x14ac:dyDescent="0.25">
      <c r="A23" s="92"/>
      <c r="B23" s="97"/>
      <c r="C23" s="122" t="str">
        <f ca="1">IF(PORTADA!$E$35="A",CONCATENATE(J23,".- ",G23),"")</f>
        <v xml:space="preserve">4.- </v>
      </c>
      <c r="D23" s="99"/>
      <c r="E23" s="92"/>
      <c r="F23" s="92"/>
      <c r="G23" s="15" t="str">
        <f>IF(L27="FIN","",LOOKUP(I23,DATOS!A:A,DATOS!G:G))</f>
        <v/>
      </c>
      <c r="H23" s="15">
        <f>IF(L27="FIN",0,LOOKUP(I23,DATOS!A:A,DATOS!N:N))</f>
        <v>0</v>
      </c>
      <c r="I23" s="10">
        <f>+I17+1</f>
        <v>223</v>
      </c>
      <c r="J23" s="7">
        <f>+J17+1</f>
        <v>4</v>
      </c>
      <c r="K23" s="5" t="s">
        <v>32</v>
      </c>
      <c r="L23" s="5" t="s">
        <v>33</v>
      </c>
      <c r="M23" s="5" t="s">
        <v>38</v>
      </c>
      <c r="N23" s="5" t="s">
        <v>34</v>
      </c>
      <c r="O23" s="5" t="s">
        <v>35</v>
      </c>
      <c r="P23" s="5" t="s">
        <v>36</v>
      </c>
      <c r="Q23" s="5" t="str">
        <f>CONCATENATE("X",H23)</f>
        <v>X0</v>
      </c>
      <c r="R23" s="5" t="s">
        <v>37</v>
      </c>
    </row>
    <row r="24" spans="1:18" ht="15" x14ac:dyDescent="0.25">
      <c r="A24" s="131">
        <f ca="1">IF($E$2="X",0,IF(J25&gt;2,H23,J25))</f>
        <v>0</v>
      </c>
      <c r="B24" s="100"/>
      <c r="C24" s="123" t="str">
        <f ca="1">IF(PORTADA!$E$35="A",CONCATENATE(I24," ",G24),"")</f>
        <v xml:space="preserve">a)  </v>
      </c>
      <c r="D24" s="102"/>
      <c r="G24" s="13" t="str">
        <f>IF(L27="FIN","",LOOKUP(I23,DATOS!A:A,DATOS!J:J))</f>
        <v/>
      </c>
      <c r="I24" s="10" t="s">
        <v>44</v>
      </c>
      <c r="J24" s="5" t="s">
        <v>5</v>
      </c>
      <c r="K24" s="5">
        <f>IF(L24&gt;0,0,O24)</f>
        <v>0</v>
      </c>
      <c r="L24" s="5">
        <f>IF(O25&gt;0,1,0)</f>
        <v>0</v>
      </c>
      <c r="M24" s="5">
        <f>IF(L24=1,-1/COUNTA(P24:P27),0)</f>
        <v>0</v>
      </c>
      <c r="N24" s="5">
        <f>COUNTA(B24:B27)</f>
        <v>0</v>
      </c>
      <c r="O24" s="5">
        <f>COUNTIF(Q24:Q27,Q23)</f>
        <v>0</v>
      </c>
      <c r="P24" s="6" t="s">
        <v>0</v>
      </c>
      <c r="Q24" s="5" t="str">
        <f>CONCATENATE(B24,P24)</f>
        <v>A</v>
      </c>
      <c r="R24" s="5">
        <f>IF(O24&gt;0,O24+N24,N24*3)</f>
        <v>0</v>
      </c>
    </row>
    <row r="25" spans="1:18" ht="15" x14ac:dyDescent="0.25">
      <c r="A25" s="131"/>
      <c r="B25" s="100"/>
      <c r="C25" s="123" t="str">
        <f ca="1">IF(PORTADA!$E$35="A",CONCATENATE(I25," ",G25),"")</f>
        <v xml:space="preserve">b)  </v>
      </c>
      <c r="D25" s="102"/>
      <c r="G25" s="13" t="str">
        <f>IF(L27="FIN","",LOOKUP(I23,DATOS!A:A,DATOS!K:K))</f>
        <v/>
      </c>
      <c r="I25" s="10" t="s">
        <v>45</v>
      </c>
      <c r="J25" s="5">
        <f ca="1">IF(PORTADA!$E$35="A",R24,0)</f>
        <v>0</v>
      </c>
      <c r="K25" s="5"/>
      <c r="L25" s="5"/>
      <c r="M25" s="5"/>
      <c r="N25" s="5"/>
      <c r="O25" s="5">
        <f>N24-O24</f>
        <v>0</v>
      </c>
      <c r="P25" s="6" t="s">
        <v>1</v>
      </c>
      <c r="Q25" s="5" t="str">
        <f>CONCATENATE(B25,P25)</f>
        <v>B</v>
      </c>
      <c r="R25" s="5"/>
    </row>
    <row r="26" spans="1:18" ht="15" x14ac:dyDescent="0.25">
      <c r="A26" s="131"/>
      <c r="B26" s="100"/>
      <c r="C26" s="123" t="str">
        <f ca="1">IF(PORTADA!$E$35="A",CONCATENATE(I26," ",G26),"")</f>
        <v xml:space="preserve">c)  </v>
      </c>
      <c r="D26" s="102"/>
      <c r="G26" s="13" t="str">
        <f>IF(L27="FIN","",LOOKUP(I23,DATOS!A:A,DATOS!L:L))</f>
        <v/>
      </c>
      <c r="I26" s="10" t="s">
        <v>46</v>
      </c>
      <c r="J26" s="5"/>
      <c r="K26" s="5"/>
      <c r="L26" s="5"/>
      <c r="M26" s="5"/>
      <c r="N26" s="5"/>
      <c r="O26" s="5"/>
      <c r="P26" s="6" t="s">
        <v>2</v>
      </c>
      <c r="Q26" s="5" t="str">
        <f>CONCATENATE(B26,P26)</f>
        <v>C</v>
      </c>
      <c r="R26" s="5"/>
    </row>
    <row r="27" spans="1:18" ht="15" x14ac:dyDescent="0.25">
      <c r="A27" s="131"/>
      <c r="B27" s="100"/>
      <c r="C27" s="123" t="str">
        <f ca="1">IF(PORTADA!$E$35="A",CONCATENATE(I27," ",G27),"")</f>
        <v xml:space="preserve">d) </v>
      </c>
      <c r="D27" s="102"/>
      <c r="G27" s="13" t="str">
        <f>IF(L27="FIN","",LOOKUP(I23,DATOS!A:A,DATOS!M:M))</f>
        <v/>
      </c>
      <c r="I27" s="10" t="s">
        <v>47</v>
      </c>
      <c r="J27" s="17">
        <f>LOOKUP(I23,DATOS!A:A,DATOS!F:F)</f>
        <v>20</v>
      </c>
      <c r="K27" s="18" t="str">
        <f>LOOKUP(I23,DATOS!A:A,DATOS!D:D)</f>
        <v>TEST 11</v>
      </c>
      <c r="L27" s="16" t="str">
        <f>IF(J27=J23,"","FIN")</f>
        <v>FIN</v>
      </c>
      <c r="M27" s="5"/>
      <c r="N27" s="5"/>
      <c r="O27" s="5"/>
      <c r="P27" s="6" t="s">
        <v>3</v>
      </c>
      <c r="Q27" s="5" t="str">
        <f>CONCATENATE(B27,P27)</f>
        <v>D</v>
      </c>
      <c r="R27" s="5"/>
    </row>
    <row r="28" spans="1:18" ht="15" x14ac:dyDescent="0.25">
      <c r="A28" s="92"/>
      <c r="B28" s="103"/>
      <c r="C28" s="126"/>
      <c r="D28" s="104"/>
    </row>
    <row r="29" spans="1:18" ht="15" x14ac:dyDescent="0.25">
      <c r="A29" s="92"/>
      <c r="B29" s="97"/>
      <c r="C29" s="122" t="str">
        <f ca="1">IF(PORTADA!$E$35="A",CONCATENATE(J29,".- ",G29),"")</f>
        <v xml:space="preserve">5.- </v>
      </c>
      <c r="D29" s="99"/>
      <c r="E29" s="92"/>
      <c r="F29" s="92"/>
      <c r="G29" s="15" t="str">
        <f>IF(L33="FIN","",LOOKUP(I29,DATOS!A:A,DATOS!G:G))</f>
        <v/>
      </c>
      <c r="H29" s="15">
        <f>IF(L33="FIN",0,LOOKUP(I29,DATOS!A:A,DATOS!N:N))</f>
        <v>0</v>
      </c>
      <c r="I29" s="10">
        <f>+I23+1</f>
        <v>224</v>
      </c>
      <c r="J29" s="7">
        <f>+J23+1</f>
        <v>5</v>
      </c>
      <c r="K29" s="5" t="s">
        <v>32</v>
      </c>
      <c r="L29" s="5" t="s">
        <v>33</v>
      </c>
      <c r="M29" s="5" t="s">
        <v>38</v>
      </c>
      <c r="N29" s="5" t="s">
        <v>34</v>
      </c>
      <c r="O29" s="5" t="s">
        <v>35</v>
      </c>
      <c r="P29" s="5" t="s">
        <v>36</v>
      </c>
      <c r="Q29" s="5" t="str">
        <f>CONCATENATE("X",H29)</f>
        <v>X0</v>
      </c>
      <c r="R29" s="5" t="s">
        <v>37</v>
      </c>
    </row>
    <row r="30" spans="1:18" ht="15" x14ac:dyDescent="0.25">
      <c r="A30" s="131">
        <f ca="1">IF($E$2="X",0,IF(J31&gt;2,H29,J31))</f>
        <v>0</v>
      </c>
      <c r="B30" s="100"/>
      <c r="C30" s="123" t="str">
        <f ca="1">IF(PORTADA!$E$35="A",CONCATENATE(I30," ",G30),"")</f>
        <v xml:space="preserve">a)  </v>
      </c>
      <c r="D30" s="102"/>
      <c r="G30" s="13" t="str">
        <f>IF(L33="FIN","",LOOKUP(I29,DATOS!A:A,DATOS!J:J))</f>
        <v/>
      </c>
      <c r="I30" s="10" t="s">
        <v>44</v>
      </c>
      <c r="J30" s="5" t="s">
        <v>5</v>
      </c>
      <c r="K30" s="5">
        <f>IF(L30&gt;0,0,O30)</f>
        <v>0</v>
      </c>
      <c r="L30" s="5">
        <f>IF(O31&gt;0,1,0)</f>
        <v>0</v>
      </c>
      <c r="M30" s="5">
        <f>IF(L30=1,-1/COUNTA(P30:P33),0)</f>
        <v>0</v>
      </c>
      <c r="N30" s="5">
        <f>COUNTA(B30:B33)</f>
        <v>0</v>
      </c>
      <c r="O30" s="5">
        <f>COUNTIF(Q30:Q33,Q29)</f>
        <v>0</v>
      </c>
      <c r="P30" s="6" t="s">
        <v>0</v>
      </c>
      <c r="Q30" s="5" t="str">
        <f>CONCATENATE(B30,P30)</f>
        <v>A</v>
      </c>
      <c r="R30" s="5">
        <f>IF(O30&gt;0,O30+N30,N30*3)</f>
        <v>0</v>
      </c>
    </row>
    <row r="31" spans="1:18" ht="15" x14ac:dyDescent="0.25">
      <c r="A31" s="131"/>
      <c r="B31" s="100"/>
      <c r="C31" s="123" t="str">
        <f ca="1">IF(PORTADA!$E$35="A",CONCATENATE(I31," ",G31),"")</f>
        <v xml:space="preserve">b)  </v>
      </c>
      <c r="D31" s="102"/>
      <c r="G31" s="13" t="str">
        <f>IF(L33="FIN","",LOOKUP(I29,DATOS!A:A,DATOS!K:K))</f>
        <v/>
      </c>
      <c r="I31" s="10" t="s">
        <v>45</v>
      </c>
      <c r="J31" s="5">
        <f ca="1">IF(PORTADA!$E$35="A",R30,0)</f>
        <v>0</v>
      </c>
      <c r="K31" s="5"/>
      <c r="L31" s="5"/>
      <c r="M31" s="5"/>
      <c r="N31" s="5"/>
      <c r="O31" s="5">
        <f>N30-O30</f>
        <v>0</v>
      </c>
      <c r="P31" s="6" t="s">
        <v>1</v>
      </c>
      <c r="Q31" s="5" t="str">
        <f>CONCATENATE(B31,P31)</f>
        <v>B</v>
      </c>
      <c r="R31" s="5"/>
    </row>
    <row r="32" spans="1:18" ht="15" x14ac:dyDescent="0.25">
      <c r="A32" s="131"/>
      <c r="B32" s="100"/>
      <c r="C32" s="123" t="str">
        <f ca="1">IF(PORTADA!$E$35="A",CONCATENATE(I32," ",G32),"")</f>
        <v xml:space="preserve">c)  </v>
      </c>
      <c r="D32" s="102"/>
      <c r="G32" s="13" t="str">
        <f>IF(L33="FIN","",LOOKUP(I29,DATOS!A:A,DATOS!L:L))</f>
        <v/>
      </c>
      <c r="I32" s="10" t="s">
        <v>46</v>
      </c>
      <c r="J32" s="5"/>
      <c r="K32" s="5"/>
      <c r="L32" s="5"/>
      <c r="M32" s="5"/>
      <c r="N32" s="5"/>
      <c r="O32" s="5"/>
      <c r="P32" s="6" t="s">
        <v>2</v>
      </c>
      <c r="Q32" s="5" t="str">
        <f>CONCATENATE(B32,P32)</f>
        <v>C</v>
      </c>
      <c r="R32" s="5"/>
    </row>
    <row r="33" spans="1:18" ht="15" x14ac:dyDescent="0.25">
      <c r="A33" s="131"/>
      <c r="B33" s="100"/>
      <c r="C33" s="123" t="str">
        <f ca="1">IF(PORTADA!$E$35="A",CONCATENATE(I33," ",G33),"")</f>
        <v xml:space="preserve">d) </v>
      </c>
      <c r="D33" s="102"/>
      <c r="G33" s="13" t="str">
        <f>IF(L33="FIN","",LOOKUP(I29,DATOS!A:A,DATOS!M:M))</f>
        <v/>
      </c>
      <c r="I33" s="10" t="s">
        <v>47</v>
      </c>
      <c r="J33" s="17">
        <f>LOOKUP(I29,DATOS!A:A,DATOS!F:F)</f>
        <v>20</v>
      </c>
      <c r="K33" s="18" t="str">
        <f>LOOKUP(I29,DATOS!A:A,DATOS!D:D)</f>
        <v>TEST 11</v>
      </c>
      <c r="L33" s="16" t="str">
        <f>IF(J33=J29,"","FIN")</f>
        <v>FIN</v>
      </c>
      <c r="M33" s="5"/>
      <c r="N33" s="5"/>
      <c r="O33" s="5"/>
      <c r="P33" s="6" t="s">
        <v>3</v>
      </c>
      <c r="Q33" s="5" t="str">
        <f>CONCATENATE(B33,P33)</f>
        <v>D</v>
      </c>
      <c r="R33" s="5"/>
    </row>
    <row r="34" spans="1:18" ht="15" x14ac:dyDescent="0.25">
      <c r="A34" s="92"/>
      <c r="B34" s="103"/>
      <c r="C34" s="126"/>
      <c r="D34" s="104"/>
    </row>
    <row r="35" spans="1:18" ht="15" x14ac:dyDescent="0.25">
      <c r="A35" s="92"/>
      <c r="B35" s="97"/>
      <c r="C35" s="122" t="str">
        <f ca="1">IF(PORTADA!$E$35="A",CONCATENATE(J35,".- ",G35),"")</f>
        <v xml:space="preserve">6.- </v>
      </c>
      <c r="D35" s="99"/>
      <c r="E35" s="92"/>
      <c r="F35" s="92"/>
      <c r="G35" s="15" t="str">
        <f>IF(L39="FIN","",LOOKUP(I35,DATOS!A:A,DATOS!G:G))</f>
        <v/>
      </c>
      <c r="H35" s="15">
        <f>IF(L39="FIN",0,LOOKUP(I35,DATOS!A:A,DATOS!N:N))</f>
        <v>0</v>
      </c>
      <c r="I35" s="10">
        <f>+I29+1</f>
        <v>225</v>
      </c>
      <c r="J35" s="7">
        <f>+J29+1</f>
        <v>6</v>
      </c>
      <c r="K35" s="5" t="s">
        <v>32</v>
      </c>
      <c r="L35" s="5" t="s">
        <v>33</v>
      </c>
      <c r="M35" s="5" t="s">
        <v>38</v>
      </c>
      <c r="N35" s="5" t="s">
        <v>34</v>
      </c>
      <c r="O35" s="5" t="s">
        <v>35</v>
      </c>
      <c r="P35" s="5" t="s">
        <v>36</v>
      </c>
      <c r="Q35" s="5" t="str">
        <f>CONCATENATE("X",H35)</f>
        <v>X0</v>
      </c>
      <c r="R35" s="5" t="s">
        <v>37</v>
      </c>
    </row>
    <row r="36" spans="1:18" ht="15" x14ac:dyDescent="0.25">
      <c r="A36" s="131">
        <f ca="1">IF($E$2="X",0,IF(J37&gt;2,H35,J37))</f>
        <v>0</v>
      </c>
      <c r="B36" s="100"/>
      <c r="C36" s="123" t="str">
        <f ca="1">IF(PORTADA!$E$35="A",CONCATENATE(I36," ",G36),"")</f>
        <v xml:space="preserve">a)  </v>
      </c>
      <c r="D36" s="102"/>
      <c r="G36" s="13" t="str">
        <f>IF(L39="FIN","",LOOKUP(I35,DATOS!A:A,DATOS!J:J))</f>
        <v/>
      </c>
      <c r="I36" s="10" t="s">
        <v>44</v>
      </c>
      <c r="J36" s="5" t="s">
        <v>5</v>
      </c>
      <c r="K36" s="5">
        <f>IF(L36&gt;0,0,O36)</f>
        <v>0</v>
      </c>
      <c r="L36" s="5">
        <f>IF(O37&gt;0,1,0)</f>
        <v>0</v>
      </c>
      <c r="M36" s="5">
        <f>IF(L36=1,-1/COUNTA(P36:P39),0)</f>
        <v>0</v>
      </c>
      <c r="N36" s="5">
        <f>COUNTA(B36:B39)</f>
        <v>0</v>
      </c>
      <c r="O36" s="5">
        <f>COUNTIF(Q36:Q39,Q35)</f>
        <v>0</v>
      </c>
      <c r="P36" s="6" t="s">
        <v>0</v>
      </c>
      <c r="Q36" s="5" t="str">
        <f>CONCATENATE(B36,P36)</f>
        <v>A</v>
      </c>
      <c r="R36" s="5">
        <f>IF(O36&gt;0,O36+N36,N36*3)</f>
        <v>0</v>
      </c>
    </row>
    <row r="37" spans="1:18" ht="15" x14ac:dyDescent="0.25">
      <c r="A37" s="131"/>
      <c r="B37" s="100"/>
      <c r="C37" s="123" t="str">
        <f ca="1">IF(PORTADA!$E$35="A",CONCATENATE(I37," ",G37),"")</f>
        <v xml:space="preserve">b)  </v>
      </c>
      <c r="D37" s="102"/>
      <c r="G37" s="13" t="str">
        <f>IF(L39="FIN","",LOOKUP(I35,DATOS!A:A,DATOS!K:K))</f>
        <v/>
      </c>
      <c r="I37" s="10" t="s">
        <v>45</v>
      </c>
      <c r="J37" s="5">
        <f ca="1">IF(PORTADA!$E$35="A",R36,0)</f>
        <v>0</v>
      </c>
      <c r="K37" s="5"/>
      <c r="L37" s="5"/>
      <c r="M37" s="5"/>
      <c r="N37" s="5"/>
      <c r="O37" s="5">
        <f>N36-O36</f>
        <v>0</v>
      </c>
      <c r="P37" s="6" t="s">
        <v>1</v>
      </c>
      <c r="Q37" s="5" t="str">
        <f>CONCATENATE(B37,P37)</f>
        <v>B</v>
      </c>
      <c r="R37" s="5"/>
    </row>
    <row r="38" spans="1:18" ht="15" x14ac:dyDescent="0.25">
      <c r="A38" s="131"/>
      <c r="B38" s="100"/>
      <c r="C38" s="123" t="str">
        <f ca="1">IF(PORTADA!$E$35="A",CONCATENATE(I38," ",G38),"")</f>
        <v xml:space="preserve">c)  </v>
      </c>
      <c r="D38" s="102"/>
      <c r="G38" s="13" t="str">
        <f>IF(L39="FIN","",LOOKUP(I35,DATOS!A:A,DATOS!L:L))</f>
        <v/>
      </c>
      <c r="I38" s="10" t="s">
        <v>46</v>
      </c>
      <c r="J38" s="5"/>
      <c r="K38" s="5"/>
      <c r="L38" s="5"/>
      <c r="M38" s="5"/>
      <c r="N38" s="5"/>
      <c r="O38" s="5"/>
      <c r="P38" s="6" t="s">
        <v>2</v>
      </c>
      <c r="Q38" s="5" t="str">
        <f>CONCATENATE(B38,P38)</f>
        <v>C</v>
      </c>
      <c r="R38" s="5"/>
    </row>
    <row r="39" spans="1:18" ht="15" x14ac:dyDescent="0.25">
      <c r="A39" s="131"/>
      <c r="B39" s="100"/>
      <c r="C39" s="123" t="str">
        <f ca="1">IF(PORTADA!$E$35="A",CONCATENATE(I39," ",G39),"")</f>
        <v xml:space="preserve">d) </v>
      </c>
      <c r="D39" s="102"/>
      <c r="G39" s="13" t="str">
        <f>IF(L39="FIN","",LOOKUP(I35,DATOS!A:A,DATOS!M:M))</f>
        <v/>
      </c>
      <c r="I39" s="10" t="s">
        <v>47</v>
      </c>
      <c r="J39" s="17">
        <f>LOOKUP(I35,DATOS!A:A,DATOS!F:F)</f>
        <v>20</v>
      </c>
      <c r="K39" s="18" t="str">
        <f>LOOKUP(I35,DATOS!A:A,DATOS!D:D)</f>
        <v>TEST 11</v>
      </c>
      <c r="L39" s="16" t="str">
        <f>IF(J39=J35,"","FIN")</f>
        <v>FIN</v>
      </c>
      <c r="M39" s="5"/>
      <c r="N39" s="5"/>
      <c r="O39" s="5"/>
      <c r="P39" s="6" t="s">
        <v>3</v>
      </c>
      <c r="Q39" s="5" t="str">
        <f>CONCATENATE(B39,P39)</f>
        <v>D</v>
      </c>
      <c r="R39" s="5"/>
    </row>
    <row r="40" spans="1:18" ht="15" x14ac:dyDescent="0.25">
      <c r="A40" s="92"/>
      <c r="B40" s="103"/>
      <c r="C40" s="126"/>
      <c r="D40" s="104"/>
    </row>
    <row r="41" spans="1:18" ht="15" x14ac:dyDescent="0.25">
      <c r="A41" s="92"/>
      <c r="B41" s="97"/>
      <c r="C41" s="122" t="str">
        <f ca="1">IF(PORTADA!$E$35="A",CONCATENATE(J41,".- ",G41),"")</f>
        <v xml:space="preserve">7.- </v>
      </c>
      <c r="D41" s="99"/>
      <c r="E41" s="92"/>
      <c r="F41" s="92"/>
      <c r="G41" s="15" t="str">
        <f>IF(L45="FIN","",LOOKUP(I41,DATOS!A:A,DATOS!G:G))</f>
        <v/>
      </c>
      <c r="H41" s="15">
        <f>IF(L45="FIN",0,LOOKUP(I41,DATOS!A:A,DATOS!N:N))</f>
        <v>0</v>
      </c>
      <c r="I41" s="10">
        <f>+I35+1</f>
        <v>226</v>
      </c>
      <c r="J41" s="7">
        <f>+J35+1</f>
        <v>7</v>
      </c>
      <c r="K41" s="5" t="s">
        <v>32</v>
      </c>
      <c r="L41" s="5" t="s">
        <v>33</v>
      </c>
      <c r="M41" s="5" t="s">
        <v>38</v>
      </c>
      <c r="N41" s="5" t="s">
        <v>34</v>
      </c>
      <c r="O41" s="5" t="s">
        <v>35</v>
      </c>
      <c r="P41" s="5" t="s">
        <v>36</v>
      </c>
      <c r="Q41" s="5" t="str">
        <f>CONCATENATE("X",H41)</f>
        <v>X0</v>
      </c>
      <c r="R41" s="5" t="s">
        <v>37</v>
      </c>
    </row>
    <row r="42" spans="1:18" ht="15" x14ac:dyDescent="0.25">
      <c r="A42" s="131">
        <f ca="1">IF($E$2="X",0,IF(J43&gt;2,H41,J43))</f>
        <v>0</v>
      </c>
      <c r="B42" s="100"/>
      <c r="C42" s="123" t="str">
        <f ca="1">IF(PORTADA!$E$35="A",CONCATENATE(I42," ",G42),"")</f>
        <v xml:space="preserve">a)  </v>
      </c>
      <c r="D42" s="102"/>
      <c r="G42" s="13" t="str">
        <f>IF(L45="FIN","",LOOKUP(I41,DATOS!A:A,DATOS!J:J))</f>
        <v/>
      </c>
      <c r="I42" s="10" t="s">
        <v>44</v>
      </c>
      <c r="J42" s="5" t="s">
        <v>5</v>
      </c>
      <c r="K42" s="5">
        <f>IF(L42&gt;0,0,O42)</f>
        <v>0</v>
      </c>
      <c r="L42" s="5">
        <f>IF(O43&gt;0,1,0)</f>
        <v>0</v>
      </c>
      <c r="M42" s="5">
        <f>IF(L42=1,-1/COUNTA(P42:P45),0)</f>
        <v>0</v>
      </c>
      <c r="N42" s="5">
        <f>COUNTA(B42:B45)</f>
        <v>0</v>
      </c>
      <c r="O42" s="5">
        <f>COUNTIF(Q42:Q45,Q41)</f>
        <v>0</v>
      </c>
      <c r="P42" s="6" t="s">
        <v>0</v>
      </c>
      <c r="Q42" s="5" t="str">
        <f>CONCATENATE(B42,P42)</f>
        <v>A</v>
      </c>
      <c r="R42" s="5">
        <f>IF(O42&gt;0,O42+N42,N42*3)</f>
        <v>0</v>
      </c>
    </row>
    <row r="43" spans="1:18" ht="15" x14ac:dyDescent="0.25">
      <c r="A43" s="131"/>
      <c r="B43" s="100"/>
      <c r="C43" s="123" t="str">
        <f ca="1">IF(PORTADA!$E$35="A",CONCATENATE(I43," ",G43),"")</f>
        <v xml:space="preserve">b)  </v>
      </c>
      <c r="D43" s="102"/>
      <c r="G43" s="13" t="str">
        <f>IF(L45="FIN","",LOOKUP(I41,DATOS!A:A,DATOS!K:K))</f>
        <v/>
      </c>
      <c r="I43" s="10" t="s">
        <v>45</v>
      </c>
      <c r="J43" s="5">
        <f ca="1">IF(PORTADA!$E$35="A",R42,0)</f>
        <v>0</v>
      </c>
      <c r="K43" s="5"/>
      <c r="L43" s="5"/>
      <c r="M43" s="5"/>
      <c r="N43" s="5"/>
      <c r="O43" s="5">
        <f>N42-O42</f>
        <v>0</v>
      </c>
      <c r="P43" s="6" t="s">
        <v>1</v>
      </c>
      <c r="Q43" s="5" t="str">
        <f>CONCATENATE(B43,P43)</f>
        <v>B</v>
      </c>
      <c r="R43" s="5"/>
    </row>
    <row r="44" spans="1:18" ht="15" x14ac:dyDescent="0.25">
      <c r="A44" s="131"/>
      <c r="B44" s="100"/>
      <c r="C44" s="123" t="str">
        <f ca="1">IF(PORTADA!$E$35="A",CONCATENATE(I44," ",G44),"")</f>
        <v xml:space="preserve">c)  </v>
      </c>
      <c r="D44" s="102"/>
      <c r="G44" s="13" t="str">
        <f>IF(L45="FIN","",LOOKUP(I41,DATOS!A:A,DATOS!L:L))</f>
        <v/>
      </c>
      <c r="I44" s="10" t="s">
        <v>46</v>
      </c>
      <c r="J44" s="5"/>
      <c r="K44" s="5"/>
      <c r="L44" s="5"/>
      <c r="M44" s="5"/>
      <c r="N44" s="5"/>
      <c r="O44" s="5"/>
      <c r="P44" s="6" t="s">
        <v>2</v>
      </c>
      <c r="Q44" s="5" t="str">
        <f>CONCATENATE(B44,P44)</f>
        <v>C</v>
      </c>
      <c r="R44" s="5"/>
    </row>
    <row r="45" spans="1:18" ht="15" x14ac:dyDescent="0.25">
      <c r="A45" s="131"/>
      <c r="B45" s="100"/>
      <c r="C45" s="123" t="str">
        <f ca="1">IF(PORTADA!$E$35="A",CONCATENATE(I45," ",G45),"")</f>
        <v xml:space="preserve">d) </v>
      </c>
      <c r="D45" s="102"/>
      <c r="G45" s="13" t="str">
        <f>IF(L45="FIN","",LOOKUP(I41,DATOS!A:A,DATOS!M:M))</f>
        <v/>
      </c>
      <c r="I45" s="10" t="s">
        <v>47</v>
      </c>
      <c r="J45" s="17">
        <f>LOOKUP(I41,DATOS!A:A,DATOS!F:F)</f>
        <v>20</v>
      </c>
      <c r="K45" s="18" t="str">
        <f>LOOKUP(I41,DATOS!A:A,DATOS!D:D)</f>
        <v>TEST 11</v>
      </c>
      <c r="L45" s="16" t="str">
        <f>IF(J45=J41,"","FIN")</f>
        <v>FIN</v>
      </c>
      <c r="M45" s="5"/>
      <c r="N45" s="5"/>
      <c r="O45" s="5"/>
      <c r="P45" s="6" t="s">
        <v>3</v>
      </c>
      <c r="Q45" s="5" t="str">
        <f>CONCATENATE(B45,P45)</f>
        <v>D</v>
      </c>
      <c r="R45" s="5"/>
    </row>
    <row r="46" spans="1:18" ht="15" x14ac:dyDescent="0.25">
      <c r="A46" s="92"/>
      <c r="B46" s="103"/>
      <c r="C46" s="126"/>
      <c r="D46" s="104"/>
    </row>
    <row r="47" spans="1:18" ht="15" x14ac:dyDescent="0.25">
      <c r="A47" s="92"/>
      <c r="B47" s="97"/>
      <c r="C47" s="122" t="str">
        <f ca="1">IF(PORTADA!$E$35="A",CONCATENATE(J47,".- ",G47),"")</f>
        <v xml:space="preserve">8.- </v>
      </c>
      <c r="D47" s="99"/>
      <c r="E47" s="92"/>
      <c r="F47" s="92"/>
      <c r="G47" s="15" t="str">
        <f>IF(L51="FIN","",LOOKUP(I47,DATOS!A:A,DATOS!G:G))</f>
        <v/>
      </c>
      <c r="H47" s="15">
        <f>IF(L51="FIN",0,LOOKUP(I47,DATOS!A:A,DATOS!N:N))</f>
        <v>0</v>
      </c>
      <c r="I47" s="10">
        <f>+I41+1</f>
        <v>227</v>
      </c>
      <c r="J47" s="7">
        <f>+J41+1</f>
        <v>8</v>
      </c>
      <c r="K47" s="5" t="s">
        <v>32</v>
      </c>
      <c r="L47" s="5" t="s">
        <v>33</v>
      </c>
      <c r="M47" s="5" t="s">
        <v>38</v>
      </c>
      <c r="N47" s="5" t="s">
        <v>34</v>
      </c>
      <c r="O47" s="5" t="s">
        <v>35</v>
      </c>
      <c r="P47" s="5" t="s">
        <v>36</v>
      </c>
      <c r="Q47" s="5" t="str">
        <f>CONCATENATE("X",H47)</f>
        <v>X0</v>
      </c>
      <c r="R47" s="5" t="s">
        <v>37</v>
      </c>
    </row>
    <row r="48" spans="1:18" ht="15" x14ac:dyDescent="0.25">
      <c r="A48" s="131">
        <f ca="1">IF($E$2="X",0,IF(J49&gt;2,H47,J49))</f>
        <v>0</v>
      </c>
      <c r="B48" s="100"/>
      <c r="C48" s="123" t="str">
        <f ca="1">IF(PORTADA!$E$35="A",CONCATENATE(I48," ",G48),"")</f>
        <v xml:space="preserve">a)  </v>
      </c>
      <c r="D48" s="102"/>
      <c r="G48" s="13" t="str">
        <f>IF(L51="FIN","",LOOKUP(I47,DATOS!A:A,DATOS!J:J))</f>
        <v/>
      </c>
      <c r="I48" s="10" t="s">
        <v>44</v>
      </c>
      <c r="J48" s="5" t="s">
        <v>5</v>
      </c>
      <c r="K48" s="5">
        <f>IF(L48&gt;0,0,O48)</f>
        <v>0</v>
      </c>
      <c r="L48" s="5">
        <f>IF(O49&gt;0,1,0)</f>
        <v>0</v>
      </c>
      <c r="M48" s="5">
        <f>IF(L48=1,-1/COUNTA(P48:P51),0)</f>
        <v>0</v>
      </c>
      <c r="N48" s="5">
        <f>COUNTA(B48:B51)</f>
        <v>0</v>
      </c>
      <c r="O48" s="5">
        <f>COUNTIF(Q48:Q51,Q47)</f>
        <v>0</v>
      </c>
      <c r="P48" s="6" t="s">
        <v>0</v>
      </c>
      <c r="Q48" s="5" t="str">
        <f>CONCATENATE(B48,P48)</f>
        <v>A</v>
      </c>
      <c r="R48" s="5">
        <f>IF(O48&gt;0,O48+N48,N48*3)</f>
        <v>0</v>
      </c>
    </row>
    <row r="49" spans="1:18" ht="15" x14ac:dyDescent="0.25">
      <c r="A49" s="131"/>
      <c r="B49" s="100"/>
      <c r="C49" s="123" t="str">
        <f ca="1">IF(PORTADA!$E$35="A",CONCATENATE(I49," ",G49),"")</f>
        <v xml:space="preserve">b)  </v>
      </c>
      <c r="D49" s="102"/>
      <c r="G49" s="13" t="str">
        <f>IF(L51="FIN","",LOOKUP(I47,DATOS!A:A,DATOS!K:K))</f>
        <v/>
      </c>
      <c r="I49" s="10" t="s">
        <v>45</v>
      </c>
      <c r="J49" s="5">
        <f ca="1">IF(PORTADA!$E$35="A",R48,0)</f>
        <v>0</v>
      </c>
      <c r="K49" s="5"/>
      <c r="L49" s="5"/>
      <c r="M49" s="5"/>
      <c r="N49" s="5"/>
      <c r="O49" s="5">
        <f>N48-O48</f>
        <v>0</v>
      </c>
      <c r="P49" s="6" t="s">
        <v>1</v>
      </c>
      <c r="Q49" s="5" t="str">
        <f>CONCATENATE(B49,P49)</f>
        <v>B</v>
      </c>
      <c r="R49" s="5"/>
    </row>
    <row r="50" spans="1:18" ht="15" x14ac:dyDescent="0.25">
      <c r="A50" s="131"/>
      <c r="B50" s="100"/>
      <c r="C50" s="123" t="str">
        <f ca="1">IF(PORTADA!$E$35="A",CONCATENATE(I50," ",G50),"")</f>
        <v xml:space="preserve">c)  </v>
      </c>
      <c r="D50" s="102"/>
      <c r="G50" s="13" t="str">
        <f>IF(L51="FIN","",LOOKUP(I47,DATOS!A:A,DATOS!L:L))</f>
        <v/>
      </c>
      <c r="I50" s="10" t="s">
        <v>46</v>
      </c>
      <c r="J50" s="5"/>
      <c r="K50" s="5"/>
      <c r="L50" s="5"/>
      <c r="M50" s="5"/>
      <c r="N50" s="5"/>
      <c r="O50" s="5"/>
      <c r="P50" s="6" t="s">
        <v>2</v>
      </c>
      <c r="Q50" s="5" t="str">
        <f>CONCATENATE(B50,P50)</f>
        <v>C</v>
      </c>
      <c r="R50" s="5"/>
    </row>
    <row r="51" spans="1:18" ht="15" x14ac:dyDescent="0.25">
      <c r="A51" s="131"/>
      <c r="B51" s="100"/>
      <c r="C51" s="123" t="str">
        <f ca="1">IF(PORTADA!$E$35="A",CONCATENATE(I51," ",G51),"")</f>
        <v xml:space="preserve">d) </v>
      </c>
      <c r="D51" s="102"/>
      <c r="G51" s="13" t="str">
        <f>IF(L51="FIN","",LOOKUP(I47,DATOS!A:A,DATOS!M:M))</f>
        <v/>
      </c>
      <c r="I51" s="10" t="s">
        <v>47</v>
      </c>
      <c r="J51" s="17">
        <f>LOOKUP(I47,DATOS!A:A,DATOS!F:F)</f>
        <v>20</v>
      </c>
      <c r="K51" s="18" t="str">
        <f>LOOKUP(I47,DATOS!A:A,DATOS!D:D)</f>
        <v>TEST 11</v>
      </c>
      <c r="L51" s="16" t="str">
        <f>IF(J51=J47,"","FIN")</f>
        <v>FIN</v>
      </c>
      <c r="M51" s="5"/>
      <c r="N51" s="5"/>
      <c r="O51" s="5"/>
      <c r="P51" s="6" t="s">
        <v>3</v>
      </c>
      <c r="Q51" s="5" t="str">
        <f>CONCATENATE(B51,P51)</f>
        <v>D</v>
      </c>
      <c r="R51" s="5"/>
    </row>
    <row r="52" spans="1:18" ht="15" x14ac:dyDescent="0.25">
      <c r="A52" s="92"/>
      <c r="B52" s="103"/>
      <c r="C52" s="126"/>
      <c r="D52" s="104"/>
    </row>
    <row r="53" spans="1:18" ht="15" x14ac:dyDescent="0.25">
      <c r="A53" s="92"/>
      <c r="B53" s="97"/>
      <c r="C53" s="122" t="str">
        <f ca="1">IF(PORTADA!$E$35="A",CONCATENATE(J53,".- ",G53),"")</f>
        <v xml:space="preserve">9.- </v>
      </c>
      <c r="D53" s="99"/>
      <c r="E53" s="92"/>
      <c r="F53" s="92"/>
      <c r="G53" s="15" t="str">
        <f>IF(L57="FIN","",LOOKUP(I53,DATOS!A:A,DATOS!G:G))</f>
        <v/>
      </c>
      <c r="H53" s="15">
        <f>IF(L57="FIN",0,LOOKUP(I53,DATOS!A:A,DATOS!N:N))</f>
        <v>0</v>
      </c>
      <c r="I53" s="10">
        <f>+I47+1</f>
        <v>228</v>
      </c>
      <c r="J53" s="7">
        <f>+J47+1</f>
        <v>9</v>
      </c>
      <c r="K53" s="5" t="s">
        <v>32</v>
      </c>
      <c r="L53" s="5" t="s">
        <v>33</v>
      </c>
      <c r="M53" s="5" t="s">
        <v>38</v>
      </c>
      <c r="N53" s="5" t="s">
        <v>34</v>
      </c>
      <c r="O53" s="5" t="s">
        <v>35</v>
      </c>
      <c r="P53" s="5" t="s">
        <v>36</v>
      </c>
      <c r="Q53" s="5" t="str">
        <f>CONCATENATE("X",H53)</f>
        <v>X0</v>
      </c>
      <c r="R53" s="5" t="s">
        <v>37</v>
      </c>
    </row>
    <row r="54" spans="1:18" ht="15" x14ac:dyDescent="0.25">
      <c r="A54" s="131">
        <f ca="1">IF($E$2="X",0,IF(J55&gt;2,H53,J55))</f>
        <v>0</v>
      </c>
      <c r="B54" s="100"/>
      <c r="C54" s="123" t="str">
        <f ca="1">IF(PORTADA!$E$35="A",CONCATENATE(I54," ",G54),"")</f>
        <v xml:space="preserve">a)  </v>
      </c>
      <c r="D54" s="102"/>
      <c r="G54" s="13" t="str">
        <f>IF(L57="FIN","",LOOKUP(I53,DATOS!A:A,DATOS!J:J))</f>
        <v/>
      </c>
      <c r="I54" s="10" t="s">
        <v>44</v>
      </c>
      <c r="J54" s="5" t="s">
        <v>5</v>
      </c>
      <c r="K54" s="5">
        <f>IF(L54&gt;0,0,O54)</f>
        <v>0</v>
      </c>
      <c r="L54" s="5">
        <f>IF(O55&gt;0,1,0)</f>
        <v>0</v>
      </c>
      <c r="M54" s="5">
        <f>IF(L54=1,-1/COUNTA(P54:P57),0)</f>
        <v>0</v>
      </c>
      <c r="N54" s="5">
        <f>COUNTA(B54:B57)</f>
        <v>0</v>
      </c>
      <c r="O54" s="5">
        <f>COUNTIF(Q54:Q57,Q53)</f>
        <v>0</v>
      </c>
      <c r="P54" s="6" t="s">
        <v>0</v>
      </c>
      <c r="Q54" s="5" t="str">
        <f>CONCATENATE(B54,P54)</f>
        <v>A</v>
      </c>
      <c r="R54" s="5">
        <f>IF(O54&gt;0,O54+N54,N54*3)</f>
        <v>0</v>
      </c>
    </row>
    <row r="55" spans="1:18" ht="15" x14ac:dyDescent="0.25">
      <c r="A55" s="131"/>
      <c r="B55" s="100"/>
      <c r="C55" s="123" t="str">
        <f ca="1">IF(PORTADA!$E$35="A",CONCATENATE(I55," ",G55),"")</f>
        <v xml:space="preserve">b)  </v>
      </c>
      <c r="D55" s="102"/>
      <c r="G55" s="13" t="str">
        <f>IF(L57="FIN","",LOOKUP(I53,DATOS!A:A,DATOS!K:K))</f>
        <v/>
      </c>
      <c r="I55" s="10" t="s">
        <v>45</v>
      </c>
      <c r="J55" s="5">
        <f ca="1">IF(PORTADA!$E$35="A",R54,0)</f>
        <v>0</v>
      </c>
      <c r="K55" s="5"/>
      <c r="L55" s="5"/>
      <c r="M55" s="5"/>
      <c r="N55" s="5"/>
      <c r="O55" s="5">
        <f>N54-O54</f>
        <v>0</v>
      </c>
      <c r="P55" s="6" t="s">
        <v>1</v>
      </c>
      <c r="Q55" s="5" t="str">
        <f>CONCATENATE(B55,P55)</f>
        <v>B</v>
      </c>
      <c r="R55" s="5"/>
    </row>
    <row r="56" spans="1:18" ht="15" x14ac:dyDescent="0.25">
      <c r="A56" s="131"/>
      <c r="B56" s="100"/>
      <c r="C56" s="123" t="str">
        <f ca="1">IF(PORTADA!$E$35="A",CONCATENATE(I56," ",G56),"")</f>
        <v xml:space="preserve">c)  </v>
      </c>
      <c r="D56" s="102"/>
      <c r="G56" s="13" t="str">
        <f>IF(L57="FIN","",LOOKUP(I53,DATOS!A:A,DATOS!L:L))</f>
        <v/>
      </c>
      <c r="I56" s="10" t="s">
        <v>46</v>
      </c>
      <c r="J56" s="5"/>
      <c r="K56" s="5"/>
      <c r="L56" s="5"/>
      <c r="M56" s="5"/>
      <c r="N56" s="5"/>
      <c r="O56" s="5"/>
      <c r="P56" s="6" t="s">
        <v>2</v>
      </c>
      <c r="Q56" s="5" t="str">
        <f>CONCATENATE(B56,P56)</f>
        <v>C</v>
      </c>
      <c r="R56" s="5"/>
    </row>
    <row r="57" spans="1:18" ht="15" x14ac:dyDescent="0.25">
      <c r="A57" s="131"/>
      <c r="B57" s="100"/>
      <c r="C57" s="123" t="str">
        <f ca="1">IF(PORTADA!$E$35="A",CONCATENATE(I57," ",G57),"")</f>
        <v xml:space="preserve">d) </v>
      </c>
      <c r="D57" s="102"/>
      <c r="G57" s="13" t="str">
        <f>IF(L57="FIN","",LOOKUP(I53,DATOS!A:A,DATOS!M:M))</f>
        <v/>
      </c>
      <c r="I57" s="10" t="s">
        <v>47</v>
      </c>
      <c r="J57" s="17">
        <f>LOOKUP(I53,DATOS!A:A,DATOS!F:F)</f>
        <v>20</v>
      </c>
      <c r="K57" s="18" t="str">
        <f>LOOKUP(I53,DATOS!A:A,DATOS!D:D)</f>
        <v>TEST 11</v>
      </c>
      <c r="L57" s="16" t="str">
        <f>IF(J57=J53,"","FIN")</f>
        <v>FIN</v>
      </c>
      <c r="M57" s="5"/>
      <c r="N57" s="5"/>
      <c r="O57" s="5"/>
      <c r="P57" s="6" t="s">
        <v>3</v>
      </c>
      <c r="Q57" s="5" t="str">
        <f>CONCATENATE(B57,P57)</f>
        <v>D</v>
      </c>
      <c r="R57" s="5"/>
    </row>
    <row r="58" spans="1:18" ht="15" x14ac:dyDescent="0.25">
      <c r="A58" s="92"/>
      <c r="B58" s="103"/>
      <c r="C58" s="126"/>
      <c r="D58" s="104"/>
    </row>
    <row r="59" spans="1:18" ht="15" x14ac:dyDescent="0.25">
      <c r="A59" s="92"/>
      <c r="B59" s="97"/>
      <c r="C59" s="122" t="str">
        <f ca="1">IF(PORTADA!$E$35="A",CONCATENATE(J59,".- ",G59),"")</f>
        <v xml:space="preserve">10.- </v>
      </c>
      <c r="D59" s="99"/>
      <c r="E59" s="92"/>
      <c r="F59" s="92"/>
      <c r="G59" s="15" t="str">
        <f>IF(L63="FIN","",LOOKUP(I59,DATOS!A:A,DATOS!G:G))</f>
        <v/>
      </c>
      <c r="H59" s="15">
        <f>IF(L63="FIN",0,LOOKUP(I59,DATOS!A:A,DATOS!N:N))</f>
        <v>0</v>
      </c>
      <c r="I59" s="10">
        <f>+I53+1</f>
        <v>229</v>
      </c>
      <c r="J59" s="7">
        <f>+J53+1</f>
        <v>10</v>
      </c>
      <c r="K59" s="5" t="s">
        <v>32</v>
      </c>
      <c r="L59" s="5" t="s">
        <v>33</v>
      </c>
      <c r="M59" s="5" t="s">
        <v>38</v>
      </c>
      <c r="N59" s="5" t="s">
        <v>34</v>
      </c>
      <c r="O59" s="5" t="s">
        <v>35</v>
      </c>
      <c r="P59" s="5" t="s">
        <v>36</v>
      </c>
      <c r="Q59" s="5" t="str">
        <f>CONCATENATE("X",H59)</f>
        <v>X0</v>
      </c>
      <c r="R59" s="5" t="s">
        <v>37</v>
      </c>
    </row>
    <row r="60" spans="1:18" ht="15" x14ac:dyDescent="0.25">
      <c r="A60" s="131">
        <f ca="1">IF($E$2="X",0,IF(J61&gt;2,H59,J61))</f>
        <v>0</v>
      </c>
      <c r="B60" s="100"/>
      <c r="C60" s="123" t="str">
        <f ca="1">IF(PORTADA!$E$35="A",CONCATENATE(I60," ",G60),"")</f>
        <v xml:space="preserve">a)  </v>
      </c>
      <c r="D60" s="102"/>
      <c r="G60" s="13" t="str">
        <f>IF(L63="FIN","",LOOKUP(I59,DATOS!A:A,DATOS!J:J))</f>
        <v/>
      </c>
      <c r="I60" s="10" t="s">
        <v>44</v>
      </c>
      <c r="J60" s="5" t="s">
        <v>5</v>
      </c>
      <c r="K60" s="5">
        <f>IF(L60&gt;0,0,O60)</f>
        <v>0</v>
      </c>
      <c r="L60" s="5">
        <f>IF(O61&gt;0,1,0)</f>
        <v>0</v>
      </c>
      <c r="M60" s="5">
        <f>IF(L60=1,-1/COUNTA(P60:P63),0)</f>
        <v>0</v>
      </c>
      <c r="N60" s="5">
        <f>COUNTA(B60:B63)</f>
        <v>0</v>
      </c>
      <c r="O60" s="5">
        <f>COUNTIF(Q60:Q63,Q59)</f>
        <v>0</v>
      </c>
      <c r="P60" s="6" t="s">
        <v>0</v>
      </c>
      <c r="Q60" s="5" t="str">
        <f>CONCATENATE(B60,P60)</f>
        <v>A</v>
      </c>
      <c r="R60" s="5">
        <f>IF(O60&gt;0,O60+N60,N60*3)</f>
        <v>0</v>
      </c>
    </row>
    <row r="61" spans="1:18" ht="15" x14ac:dyDescent="0.25">
      <c r="A61" s="131"/>
      <c r="B61" s="100"/>
      <c r="C61" s="123" t="str">
        <f ca="1">IF(PORTADA!$E$35="A",CONCATENATE(I61," ",G61),"")</f>
        <v xml:space="preserve">b)  </v>
      </c>
      <c r="D61" s="102"/>
      <c r="G61" s="13" t="str">
        <f>IF(L63="FIN","",LOOKUP(I59,DATOS!A:A,DATOS!K:K))</f>
        <v/>
      </c>
      <c r="I61" s="10" t="s">
        <v>45</v>
      </c>
      <c r="J61" s="5">
        <f ca="1">IF(PORTADA!$E$35="A",R60,0)</f>
        <v>0</v>
      </c>
      <c r="K61" s="5"/>
      <c r="L61" s="5"/>
      <c r="M61" s="5"/>
      <c r="N61" s="5"/>
      <c r="O61" s="5">
        <f>N60-O60</f>
        <v>0</v>
      </c>
      <c r="P61" s="6" t="s">
        <v>1</v>
      </c>
      <c r="Q61" s="5" t="str">
        <f>CONCATENATE(B61,P61)</f>
        <v>B</v>
      </c>
      <c r="R61" s="5"/>
    </row>
    <row r="62" spans="1:18" ht="15" x14ac:dyDescent="0.25">
      <c r="A62" s="131"/>
      <c r="B62" s="100"/>
      <c r="C62" s="123" t="str">
        <f ca="1">IF(PORTADA!$E$35="A",CONCATENATE(I62," ",G62),"")</f>
        <v xml:space="preserve">c)  </v>
      </c>
      <c r="D62" s="102"/>
      <c r="G62" s="13" t="str">
        <f>IF(L63="FIN","",LOOKUP(I59,DATOS!A:A,DATOS!L:L))</f>
        <v/>
      </c>
      <c r="I62" s="10" t="s">
        <v>46</v>
      </c>
      <c r="J62" s="5"/>
      <c r="K62" s="5"/>
      <c r="L62" s="5"/>
      <c r="M62" s="5"/>
      <c r="N62" s="5"/>
      <c r="O62" s="5"/>
      <c r="P62" s="6" t="s">
        <v>2</v>
      </c>
      <c r="Q62" s="5" t="str">
        <f>CONCATENATE(B62,P62)</f>
        <v>C</v>
      </c>
      <c r="R62" s="5"/>
    </row>
    <row r="63" spans="1:18" ht="15" x14ac:dyDescent="0.25">
      <c r="A63" s="131"/>
      <c r="B63" s="100"/>
      <c r="C63" s="123" t="str">
        <f ca="1">IF(PORTADA!$E$35="A",CONCATENATE(I63," ",G63),"")</f>
        <v xml:space="preserve">d) </v>
      </c>
      <c r="D63" s="102"/>
      <c r="G63" s="13" t="str">
        <f>IF(L63="FIN","",LOOKUP(I59,DATOS!A:A,DATOS!M:M))</f>
        <v/>
      </c>
      <c r="I63" s="10" t="s">
        <v>47</v>
      </c>
      <c r="J63" s="17">
        <f>LOOKUP(I59,DATOS!A:A,DATOS!F:F)</f>
        <v>20</v>
      </c>
      <c r="K63" s="18" t="str">
        <f>LOOKUP(I59,DATOS!A:A,DATOS!D:D)</f>
        <v>TEST 11</v>
      </c>
      <c r="L63" s="16" t="str">
        <f>IF(J63=J59,"","FIN")</f>
        <v>FIN</v>
      </c>
      <c r="M63" s="5"/>
      <c r="N63" s="5"/>
      <c r="O63" s="5"/>
      <c r="P63" s="6" t="s">
        <v>3</v>
      </c>
      <c r="Q63" s="5" t="str">
        <f>CONCATENATE(B63,P63)</f>
        <v>D</v>
      </c>
      <c r="R63" s="5"/>
    </row>
    <row r="64" spans="1:18" ht="15" x14ac:dyDescent="0.25">
      <c r="A64" s="92"/>
      <c r="B64" s="103"/>
      <c r="C64" s="126"/>
      <c r="D64" s="104"/>
    </row>
    <row r="65" spans="1:18" ht="15" x14ac:dyDescent="0.25">
      <c r="A65" s="92"/>
      <c r="B65" s="97"/>
      <c r="C65" s="122" t="str">
        <f ca="1">IF(PORTADA!$E$35="A",CONCATENATE(J65,".- ",G65),"")</f>
        <v xml:space="preserve">11.- </v>
      </c>
      <c r="D65" s="99"/>
      <c r="E65" s="92"/>
      <c r="F65" s="92"/>
      <c r="G65" s="15" t="str">
        <f>IF(L69="FIN","",LOOKUP(I65,DATOS!A:A,DATOS!G:G))</f>
        <v/>
      </c>
      <c r="H65" s="15">
        <f>IF(L69="FIN",0,LOOKUP(I65,DATOS!A:A,DATOS!N:N))</f>
        <v>0</v>
      </c>
      <c r="I65" s="10">
        <f>+I59+1</f>
        <v>230</v>
      </c>
      <c r="J65" s="7">
        <f>+J59+1</f>
        <v>11</v>
      </c>
      <c r="K65" s="5" t="s">
        <v>32</v>
      </c>
      <c r="L65" s="5" t="s">
        <v>33</v>
      </c>
      <c r="M65" s="5" t="s">
        <v>38</v>
      </c>
      <c r="N65" s="5" t="s">
        <v>34</v>
      </c>
      <c r="O65" s="5" t="s">
        <v>35</v>
      </c>
      <c r="P65" s="5" t="s">
        <v>36</v>
      </c>
      <c r="Q65" s="5" t="str">
        <f>CONCATENATE("X",H65)</f>
        <v>X0</v>
      </c>
      <c r="R65" s="5" t="s">
        <v>37</v>
      </c>
    </row>
    <row r="66" spans="1:18" ht="15" x14ac:dyDescent="0.25">
      <c r="A66" s="131">
        <f ca="1">IF($E$2="X",0,IF(J67&gt;2,H65,J67))</f>
        <v>0</v>
      </c>
      <c r="B66" s="100"/>
      <c r="C66" s="123" t="str">
        <f ca="1">IF(PORTADA!$E$35="A",CONCATENATE(I66," ",G66),"")</f>
        <v xml:space="preserve">a)  </v>
      </c>
      <c r="D66" s="102"/>
      <c r="G66" s="13" t="str">
        <f>IF(L69="FIN","",LOOKUP(I65,DATOS!A:A,DATOS!J:J))</f>
        <v/>
      </c>
      <c r="I66" s="10" t="s">
        <v>44</v>
      </c>
      <c r="J66" s="5" t="s">
        <v>5</v>
      </c>
      <c r="K66" s="5">
        <f>IF(L66&gt;0,0,O66)</f>
        <v>0</v>
      </c>
      <c r="L66" s="5">
        <f>IF(O67&gt;0,1,0)</f>
        <v>0</v>
      </c>
      <c r="M66" s="5">
        <f>IF(L66=1,-1/COUNTA(P66:P69),0)</f>
        <v>0</v>
      </c>
      <c r="N66" s="5">
        <f>COUNTA(B66:B69)</f>
        <v>0</v>
      </c>
      <c r="O66" s="5">
        <f>COUNTIF(Q66:Q69,Q65)</f>
        <v>0</v>
      </c>
      <c r="P66" s="6" t="s">
        <v>0</v>
      </c>
      <c r="Q66" s="5" t="str">
        <f>CONCATENATE(B66,P66)</f>
        <v>A</v>
      </c>
      <c r="R66" s="5">
        <f>IF(O66&gt;0,O66+N66,N66*3)</f>
        <v>0</v>
      </c>
    </row>
    <row r="67" spans="1:18" ht="15" x14ac:dyDescent="0.25">
      <c r="A67" s="131"/>
      <c r="B67" s="100"/>
      <c r="C67" s="123" t="str">
        <f ca="1">IF(PORTADA!$E$35="A",CONCATENATE(I67," ",G67),"")</f>
        <v xml:space="preserve">b)  </v>
      </c>
      <c r="D67" s="102"/>
      <c r="G67" s="13" t="str">
        <f>IF(L69="FIN","",LOOKUP(I65,DATOS!A:A,DATOS!K:K))</f>
        <v/>
      </c>
      <c r="I67" s="10" t="s">
        <v>45</v>
      </c>
      <c r="J67" s="5">
        <f ca="1">IF(PORTADA!$E$35="A",R66,0)</f>
        <v>0</v>
      </c>
      <c r="K67" s="5"/>
      <c r="L67" s="5"/>
      <c r="M67" s="5"/>
      <c r="N67" s="5"/>
      <c r="O67" s="5">
        <f>N66-O66</f>
        <v>0</v>
      </c>
      <c r="P67" s="6" t="s">
        <v>1</v>
      </c>
      <c r="Q67" s="5" t="str">
        <f>CONCATENATE(B67,P67)</f>
        <v>B</v>
      </c>
      <c r="R67" s="5"/>
    </row>
    <row r="68" spans="1:18" ht="15" x14ac:dyDescent="0.25">
      <c r="A68" s="131"/>
      <c r="B68" s="100"/>
      <c r="C68" s="123" t="str">
        <f ca="1">IF(PORTADA!$E$35="A",CONCATENATE(I68," ",G68),"")</f>
        <v xml:space="preserve">c)  </v>
      </c>
      <c r="D68" s="102"/>
      <c r="G68" s="13" t="str">
        <f>IF(L69="FIN","",LOOKUP(I65,DATOS!A:A,DATOS!L:L))</f>
        <v/>
      </c>
      <c r="I68" s="10" t="s">
        <v>46</v>
      </c>
      <c r="J68" s="5"/>
      <c r="K68" s="5"/>
      <c r="L68" s="5"/>
      <c r="M68" s="5"/>
      <c r="N68" s="5"/>
      <c r="O68" s="5"/>
      <c r="P68" s="6" t="s">
        <v>2</v>
      </c>
      <c r="Q68" s="5" t="str">
        <f>CONCATENATE(B68,P68)</f>
        <v>C</v>
      </c>
      <c r="R68" s="5"/>
    </row>
    <row r="69" spans="1:18" ht="15" x14ac:dyDescent="0.25">
      <c r="A69" s="131"/>
      <c r="B69" s="100"/>
      <c r="C69" s="123" t="str">
        <f ca="1">IF(PORTADA!$E$35="A",CONCATENATE(I69," ",G69),"")</f>
        <v xml:space="preserve">d) </v>
      </c>
      <c r="D69" s="102"/>
      <c r="G69" s="13" t="str">
        <f>IF(L69="FIN","",LOOKUP(I65,DATOS!A:A,DATOS!M:M))</f>
        <v/>
      </c>
      <c r="I69" s="10" t="s">
        <v>47</v>
      </c>
      <c r="J69" s="17">
        <f>LOOKUP(I65,DATOS!A:A,DATOS!F:F)</f>
        <v>20</v>
      </c>
      <c r="K69" s="18" t="str">
        <f>LOOKUP(I65,DATOS!A:A,DATOS!D:D)</f>
        <v>TEST 11</v>
      </c>
      <c r="L69" s="16" t="str">
        <f>IF(J69=J65,"","FIN")</f>
        <v>FIN</v>
      </c>
      <c r="M69" s="5"/>
      <c r="N69" s="5"/>
      <c r="O69" s="5"/>
      <c r="P69" s="6" t="s">
        <v>3</v>
      </c>
      <c r="Q69" s="5" t="str">
        <f>CONCATENATE(B69,P69)</f>
        <v>D</v>
      </c>
      <c r="R69" s="5"/>
    </row>
    <row r="70" spans="1:18" ht="15" x14ac:dyDescent="0.25">
      <c r="A70" s="92"/>
      <c r="B70" s="103"/>
      <c r="C70" s="126"/>
      <c r="D70" s="104"/>
    </row>
    <row r="71" spans="1:18" ht="15" x14ac:dyDescent="0.25">
      <c r="A71" s="92"/>
      <c r="B71" s="97"/>
      <c r="C71" s="122" t="str">
        <f ca="1">IF(PORTADA!$E$35="A",CONCATENATE(J71,".- ",G71),"")</f>
        <v xml:space="preserve">12.- </v>
      </c>
      <c r="D71" s="99"/>
      <c r="E71" s="92"/>
      <c r="F71" s="92"/>
      <c r="G71" s="15" t="str">
        <f>IF(L75="FIN","",LOOKUP(I71,DATOS!A:A,DATOS!G:G))</f>
        <v/>
      </c>
      <c r="H71" s="15">
        <f>IF(L75="FIN",0,LOOKUP(I71,DATOS!A:A,DATOS!N:N))</f>
        <v>0</v>
      </c>
      <c r="I71" s="10">
        <f>+I65+1</f>
        <v>231</v>
      </c>
      <c r="J71" s="7">
        <f>+J65+1</f>
        <v>12</v>
      </c>
      <c r="K71" s="5" t="s">
        <v>32</v>
      </c>
      <c r="L71" s="5" t="s">
        <v>33</v>
      </c>
      <c r="M71" s="5" t="s">
        <v>38</v>
      </c>
      <c r="N71" s="5" t="s">
        <v>34</v>
      </c>
      <c r="O71" s="5" t="s">
        <v>35</v>
      </c>
      <c r="P71" s="5" t="s">
        <v>36</v>
      </c>
      <c r="Q71" s="5" t="str">
        <f>CONCATENATE("X",H71)</f>
        <v>X0</v>
      </c>
      <c r="R71" s="5" t="s">
        <v>37</v>
      </c>
    </row>
    <row r="72" spans="1:18" ht="15" x14ac:dyDescent="0.25">
      <c r="A72" s="131">
        <f ca="1">IF($E$2="X",0,IF(J73&gt;2,H71,J73))</f>
        <v>0</v>
      </c>
      <c r="B72" s="100"/>
      <c r="C72" s="123" t="str">
        <f ca="1">IF(PORTADA!$E$35="A",CONCATENATE(I72," ",G72),"")</f>
        <v xml:space="preserve">a)  </v>
      </c>
      <c r="D72" s="102"/>
      <c r="G72" s="13" t="str">
        <f>IF(L75="FIN","",LOOKUP(I71,DATOS!A:A,DATOS!J:J))</f>
        <v/>
      </c>
      <c r="I72" s="10" t="s">
        <v>44</v>
      </c>
      <c r="J72" s="5" t="s">
        <v>5</v>
      </c>
      <c r="K72" s="5">
        <f>IF(L72&gt;0,0,O72)</f>
        <v>0</v>
      </c>
      <c r="L72" s="5">
        <f>IF(O73&gt;0,1,0)</f>
        <v>0</v>
      </c>
      <c r="M72" s="5">
        <f>IF(L72=1,-1/COUNTA(P72:P75),0)</f>
        <v>0</v>
      </c>
      <c r="N72" s="5">
        <f>COUNTA(B72:B75)</f>
        <v>0</v>
      </c>
      <c r="O72" s="5">
        <f>COUNTIF(Q72:Q75,Q71)</f>
        <v>0</v>
      </c>
      <c r="P72" s="6" t="s">
        <v>0</v>
      </c>
      <c r="Q72" s="5" t="str">
        <f>CONCATENATE(B72,P72)</f>
        <v>A</v>
      </c>
      <c r="R72" s="5">
        <f>IF(O72&gt;0,O72+N72,N72*3)</f>
        <v>0</v>
      </c>
    </row>
    <row r="73" spans="1:18" ht="15" x14ac:dyDescent="0.25">
      <c r="A73" s="131"/>
      <c r="B73" s="100"/>
      <c r="C73" s="123" t="str">
        <f ca="1">IF(PORTADA!$E$35="A",CONCATENATE(I73," ",G73),"")</f>
        <v xml:space="preserve">b)  </v>
      </c>
      <c r="D73" s="102"/>
      <c r="G73" s="13" t="str">
        <f>IF(L75="FIN","",LOOKUP(I71,DATOS!A:A,DATOS!K:K))</f>
        <v/>
      </c>
      <c r="I73" s="10" t="s">
        <v>45</v>
      </c>
      <c r="J73" s="5">
        <f ca="1">IF(PORTADA!$E$35="A",R72,0)</f>
        <v>0</v>
      </c>
      <c r="K73" s="5"/>
      <c r="L73" s="5"/>
      <c r="M73" s="5"/>
      <c r="N73" s="5"/>
      <c r="O73" s="5">
        <f>N72-O72</f>
        <v>0</v>
      </c>
      <c r="P73" s="6" t="s">
        <v>1</v>
      </c>
      <c r="Q73" s="5" t="str">
        <f>CONCATENATE(B73,P73)</f>
        <v>B</v>
      </c>
      <c r="R73" s="5"/>
    </row>
    <row r="74" spans="1:18" ht="15" x14ac:dyDescent="0.25">
      <c r="A74" s="131"/>
      <c r="B74" s="100"/>
      <c r="C74" s="123" t="str">
        <f ca="1">IF(PORTADA!$E$35="A",CONCATENATE(I74," ",G74),"")</f>
        <v xml:space="preserve">c)  </v>
      </c>
      <c r="D74" s="102"/>
      <c r="G74" s="13" t="str">
        <f>IF(L75="FIN","",LOOKUP(I71,DATOS!A:A,DATOS!L:L))</f>
        <v/>
      </c>
      <c r="I74" s="10" t="s">
        <v>46</v>
      </c>
      <c r="J74" s="5"/>
      <c r="K74" s="5"/>
      <c r="L74" s="5"/>
      <c r="M74" s="5"/>
      <c r="N74" s="5"/>
      <c r="O74" s="5"/>
      <c r="P74" s="6" t="s">
        <v>2</v>
      </c>
      <c r="Q74" s="5" t="str">
        <f>CONCATENATE(B74,P74)</f>
        <v>C</v>
      </c>
      <c r="R74" s="5"/>
    </row>
    <row r="75" spans="1:18" ht="15" x14ac:dyDescent="0.25">
      <c r="A75" s="131"/>
      <c r="B75" s="100"/>
      <c r="C75" s="123" t="str">
        <f ca="1">IF(PORTADA!$E$35="A",CONCATENATE(I75," ",G75),"")</f>
        <v xml:space="preserve">d) </v>
      </c>
      <c r="D75" s="102"/>
      <c r="G75" s="13" t="str">
        <f>IF(L75="FIN","",LOOKUP(I71,DATOS!A:A,DATOS!M:M))</f>
        <v/>
      </c>
      <c r="I75" s="10" t="s">
        <v>47</v>
      </c>
      <c r="J75" s="17">
        <f>LOOKUP(I71,DATOS!A:A,DATOS!F:F)</f>
        <v>20</v>
      </c>
      <c r="K75" s="18" t="str">
        <f>LOOKUP(I71,DATOS!A:A,DATOS!D:D)</f>
        <v>TEST 11</v>
      </c>
      <c r="L75" s="16" t="str">
        <f>IF(J75=J71,"","FIN")</f>
        <v>FIN</v>
      </c>
      <c r="M75" s="5"/>
      <c r="N75" s="5"/>
      <c r="O75" s="5"/>
      <c r="P75" s="6" t="s">
        <v>3</v>
      </c>
      <c r="Q75" s="5" t="str">
        <f>CONCATENATE(B75,P75)</f>
        <v>D</v>
      </c>
      <c r="R75" s="5"/>
    </row>
    <row r="76" spans="1:18" ht="15" x14ac:dyDescent="0.25">
      <c r="A76" s="92"/>
      <c r="B76" s="103"/>
      <c r="C76" s="126"/>
      <c r="D76" s="104"/>
    </row>
    <row r="77" spans="1:18" ht="15" x14ac:dyDescent="0.25">
      <c r="A77" s="92"/>
      <c r="B77" s="97"/>
      <c r="C77" s="122" t="str">
        <f ca="1">IF(PORTADA!$E$35="A",CONCATENATE(J77,".- ",G77),"")</f>
        <v xml:space="preserve">13.- </v>
      </c>
      <c r="D77" s="99"/>
      <c r="E77" s="92"/>
      <c r="F77" s="92"/>
      <c r="G77" s="15" t="str">
        <f>IF(L81="FIN","",LOOKUP(I77,DATOS!A:A,DATOS!G:G))</f>
        <v/>
      </c>
      <c r="H77" s="15">
        <f>IF(L81="FIN",0,LOOKUP(I77,DATOS!A:A,DATOS!N:N))</f>
        <v>0</v>
      </c>
      <c r="I77" s="10">
        <f>+I71+1</f>
        <v>232</v>
      </c>
      <c r="J77" s="7">
        <f>+J71+1</f>
        <v>13</v>
      </c>
      <c r="K77" s="5" t="s">
        <v>32</v>
      </c>
      <c r="L77" s="5" t="s">
        <v>33</v>
      </c>
      <c r="M77" s="5" t="s">
        <v>38</v>
      </c>
      <c r="N77" s="5" t="s">
        <v>34</v>
      </c>
      <c r="O77" s="5" t="s">
        <v>35</v>
      </c>
      <c r="P77" s="5" t="s">
        <v>36</v>
      </c>
      <c r="Q77" s="5" t="str">
        <f>CONCATENATE("X",H77)</f>
        <v>X0</v>
      </c>
      <c r="R77" s="5" t="s">
        <v>37</v>
      </c>
    </row>
    <row r="78" spans="1:18" ht="15" x14ac:dyDescent="0.25">
      <c r="A78" s="131">
        <f ca="1">IF($E$2="X",0,IF(J79&gt;2,H77,J79))</f>
        <v>0</v>
      </c>
      <c r="B78" s="100"/>
      <c r="C78" s="123" t="str">
        <f ca="1">IF(PORTADA!$E$35="A",CONCATENATE(I78," ",G78),"")</f>
        <v xml:space="preserve">a)  </v>
      </c>
      <c r="D78" s="102"/>
      <c r="G78" s="13" t="str">
        <f>IF(L81="FIN","",LOOKUP(I77,DATOS!A:A,DATOS!J:J))</f>
        <v/>
      </c>
      <c r="I78" s="10" t="s">
        <v>44</v>
      </c>
      <c r="J78" s="5" t="s">
        <v>5</v>
      </c>
      <c r="K78" s="5">
        <f>IF(L78&gt;0,0,O78)</f>
        <v>0</v>
      </c>
      <c r="L78" s="5">
        <f>IF(O79&gt;0,1,0)</f>
        <v>0</v>
      </c>
      <c r="M78" s="5">
        <f>IF(L78=1,-1/COUNTA(P78:P81),0)</f>
        <v>0</v>
      </c>
      <c r="N78" s="5">
        <f>COUNTA(B78:B81)</f>
        <v>0</v>
      </c>
      <c r="O78" s="5">
        <f>COUNTIF(Q78:Q81,Q77)</f>
        <v>0</v>
      </c>
      <c r="P78" s="6" t="s">
        <v>0</v>
      </c>
      <c r="Q78" s="5" t="str">
        <f>CONCATENATE(B78,P78)</f>
        <v>A</v>
      </c>
      <c r="R78" s="5">
        <f>IF(O78&gt;0,O78+N78,N78*3)</f>
        <v>0</v>
      </c>
    </row>
    <row r="79" spans="1:18" ht="15" x14ac:dyDescent="0.25">
      <c r="A79" s="131"/>
      <c r="B79" s="100"/>
      <c r="C79" s="123" t="str">
        <f ca="1">IF(PORTADA!$E$35="A",CONCATENATE(I79," ",G79),"")</f>
        <v xml:space="preserve">b)  </v>
      </c>
      <c r="D79" s="102"/>
      <c r="G79" s="13" t="str">
        <f>IF(L81="FIN","",LOOKUP(I77,DATOS!A:A,DATOS!K:K))</f>
        <v/>
      </c>
      <c r="I79" s="10" t="s">
        <v>45</v>
      </c>
      <c r="J79" s="5">
        <f ca="1">IF(PORTADA!$E$35="A",R78,0)</f>
        <v>0</v>
      </c>
      <c r="K79" s="5"/>
      <c r="L79" s="5"/>
      <c r="M79" s="5"/>
      <c r="N79" s="5"/>
      <c r="O79" s="5">
        <f>N78-O78</f>
        <v>0</v>
      </c>
      <c r="P79" s="6" t="s">
        <v>1</v>
      </c>
      <c r="Q79" s="5" t="str">
        <f>CONCATENATE(B79,P79)</f>
        <v>B</v>
      </c>
      <c r="R79" s="5"/>
    </row>
    <row r="80" spans="1:18" ht="15" x14ac:dyDescent="0.25">
      <c r="A80" s="131"/>
      <c r="B80" s="100"/>
      <c r="C80" s="123" t="str">
        <f ca="1">IF(PORTADA!$E$35="A",CONCATENATE(I80," ",G80),"")</f>
        <v xml:space="preserve">c)  </v>
      </c>
      <c r="D80" s="102"/>
      <c r="G80" s="13" t="str">
        <f>IF(L81="FIN","",LOOKUP(I77,DATOS!A:A,DATOS!L:L))</f>
        <v/>
      </c>
      <c r="I80" s="10" t="s">
        <v>46</v>
      </c>
      <c r="J80" s="5"/>
      <c r="K80" s="5"/>
      <c r="L80" s="5"/>
      <c r="M80" s="5"/>
      <c r="N80" s="5"/>
      <c r="O80" s="5"/>
      <c r="P80" s="6" t="s">
        <v>2</v>
      </c>
      <c r="Q80" s="5" t="str">
        <f>CONCATENATE(B80,P80)</f>
        <v>C</v>
      </c>
      <c r="R80" s="5"/>
    </row>
    <row r="81" spans="1:18" ht="15" x14ac:dyDescent="0.25">
      <c r="A81" s="131"/>
      <c r="B81" s="100"/>
      <c r="C81" s="123" t="str">
        <f ca="1">IF(PORTADA!$E$35="A",CONCATENATE(I81," ",G81),"")</f>
        <v xml:space="preserve">d) </v>
      </c>
      <c r="D81" s="102"/>
      <c r="G81" s="13" t="str">
        <f>IF(L81="FIN","",LOOKUP(I77,DATOS!A:A,DATOS!M:M))</f>
        <v/>
      </c>
      <c r="I81" s="10" t="s">
        <v>47</v>
      </c>
      <c r="J81" s="17">
        <f>LOOKUP(I77,DATOS!A:A,DATOS!F:F)</f>
        <v>20</v>
      </c>
      <c r="K81" s="18" t="str">
        <f>LOOKUP(I77,DATOS!A:A,DATOS!D:D)</f>
        <v>TEST 11</v>
      </c>
      <c r="L81" s="16" t="str">
        <f>IF(J81=J77,"","FIN")</f>
        <v>FIN</v>
      </c>
      <c r="M81" s="5"/>
      <c r="N81" s="5"/>
      <c r="O81" s="5"/>
      <c r="P81" s="6" t="s">
        <v>3</v>
      </c>
      <c r="Q81" s="5" t="str">
        <f>CONCATENATE(B81,P81)</f>
        <v>D</v>
      </c>
      <c r="R81" s="5"/>
    </row>
    <row r="82" spans="1:18" ht="15" x14ac:dyDescent="0.25">
      <c r="A82" s="92"/>
      <c r="B82" s="103"/>
      <c r="C82" s="126"/>
      <c r="D82" s="104"/>
    </row>
    <row r="83" spans="1:18" ht="15" x14ac:dyDescent="0.25">
      <c r="A83" s="92"/>
      <c r="B83" s="97"/>
      <c r="C83" s="122" t="str">
        <f ca="1">IF(PORTADA!$E$35="A",CONCATENATE(J83,".- ",G83),"")</f>
        <v xml:space="preserve">14.- </v>
      </c>
      <c r="D83" s="99"/>
      <c r="E83" s="92"/>
      <c r="F83" s="92"/>
      <c r="G83" s="15" t="str">
        <f>IF(L87="FIN","",LOOKUP(I83,DATOS!A:A,DATOS!G:G))</f>
        <v/>
      </c>
      <c r="H83" s="15">
        <f>IF(L87="FIN",0,LOOKUP(I83,DATOS!A:A,DATOS!N:N))</f>
        <v>0</v>
      </c>
      <c r="I83" s="10">
        <f>+I77+1</f>
        <v>233</v>
      </c>
      <c r="J83" s="7">
        <f>+J77+1</f>
        <v>14</v>
      </c>
      <c r="K83" s="5" t="s">
        <v>32</v>
      </c>
      <c r="L83" s="5" t="s">
        <v>33</v>
      </c>
      <c r="M83" s="5" t="s">
        <v>38</v>
      </c>
      <c r="N83" s="5" t="s">
        <v>34</v>
      </c>
      <c r="O83" s="5" t="s">
        <v>35</v>
      </c>
      <c r="P83" s="5" t="s">
        <v>36</v>
      </c>
      <c r="Q83" s="5" t="str">
        <f>CONCATENATE("X",H83)</f>
        <v>X0</v>
      </c>
      <c r="R83" s="5" t="s">
        <v>37</v>
      </c>
    </row>
    <row r="84" spans="1:18" ht="15" x14ac:dyDescent="0.25">
      <c r="A84" s="131">
        <f ca="1">IF($E$2="X",0,IF(J85&gt;2,H83,J85))</f>
        <v>0</v>
      </c>
      <c r="B84" s="100"/>
      <c r="C84" s="123" t="str">
        <f ca="1">IF(PORTADA!$E$35="A",CONCATENATE(I84," ",G84),"")</f>
        <v xml:space="preserve">a)  </v>
      </c>
      <c r="D84" s="102"/>
      <c r="G84" s="13" t="str">
        <f>IF(L87="FIN","",LOOKUP(I83,DATOS!A:A,DATOS!J:J))</f>
        <v/>
      </c>
      <c r="I84" s="10" t="s">
        <v>44</v>
      </c>
      <c r="J84" s="5" t="s">
        <v>5</v>
      </c>
      <c r="K84" s="5">
        <f>IF(L84&gt;0,0,O84)</f>
        <v>0</v>
      </c>
      <c r="L84" s="5">
        <f>IF(O85&gt;0,1,0)</f>
        <v>0</v>
      </c>
      <c r="M84" s="5">
        <f>IF(L84=1,-1/COUNTA(P84:P87),0)</f>
        <v>0</v>
      </c>
      <c r="N84" s="5">
        <f>COUNTA(B84:B87)</f>
        <v>0</v>
      </c>
      <c r="O84" s="5">
        <f>COUNTIF(Q84:Q87,Q83)</f>
        <v>0</v>
      </c>
      <c r="P84" s="6" t="s">
        <v>0</v>
      </c>
      <c r="Q84" s="5" t="str">
        <f>CONCATENATE(B84,P84)</f>
        <v>A</v>
      </c>
      <c r="R84" s="5">
        <f>IF(O84&gt;0,O84+N84,N84*3)</f>
        <v>0</v>
      </c>
    </row>
    <row r="85" spans="1:18" ht="15" x14ac:dyDescent="0.25">
      <c r="A85" s="131"/>
      <c r="B85" s="100"/>
      <c r="C85" s="123" t="str">
        <f ca="1">IF(PORTADA!$E$35="A",CONCATENATE(I85," ",G85),"")</f>
        <v xml:space="preserve">b)  </v>
      </c>
      <c r="D85" s="102"/>
      <c r="G85" s="13" t="str">
        <f>IF(L87="FIN","",LOOKUP(I83,DATOS!A:A,DATOS!K:K))</f>
        <v/>
      </c>
      <c r="I85" s="10" t="s">
        <v>45</v>
      </c>
      <c r="J85" s="5">
        <f ca="1">IF(PORTADA!$E$35="A",R84,0)</f>
        <v>0</v>
      </c>
      <c r="K85" s="5"/>
      <c r="L85" s="5"/>
      <c r="M85" s="5"/>
      <c r="N85" s="5"/>
      <c r="O85" s="5">
        <f>N84-O84</f>
        <v>0</v>
      </c>
      <c r="P85" s="6" t="s">
        <v>1</v>
      </c>
      <c r="Q85" s="5" t="str">
        <f>CONCATENATE(B85,P85)</f>
        <v>B</v>
      </c>
      <c r="R85" s="5"/>
    </row>
    <row r="86" spans="1:18" ht="15" x14ac:dyDescent="0.25">
      <c r="A86" s="131"/>
      <c r="B86" s="100"/>
      <c r="C86" s="123" t="str">
        <f ca="1">IF(PORTADA!$E$35="A",CONCATENATE(I86," ",G86),"")</f>
        <v xml:space="preserve">c)  </v>
      </c>
      <c r="D86" s="102"/>
      <c r="G86" s="13" t="str">
        <f>IF(L87="FIN","",LOOKUP(I83,DATOS!A:A,DATOS!L:L))</f>
        <v/>
      </c>
      <c r="I86" s="10" t="s">
        <v>46</v>
      </c>
      <c r="J86" s="5"/>
      <c r="K86" s="5"/>
      <c r="L86" s="5"/>
      <c r="M86" s="5"/>
      <c r="N86" s="5"/>
      <c r="O86" s="5"/>
      <c r="P86" s="6" t="s">
        <v>2</v>
      </c>
      <c r="Q86" s="5" t="str">
        <f>CONCATENATE(B86,P86)</f>
        <v>C</v>
      </c>
      <c r="R86" s="5"/>
    </row>
    <row r="87" spans="1:18" ht="15" x14ac:dyDescent="0.25">
      <c r="A87" s="131"/>
      <c r="B87" s="100"/>
      <c r="C87" s="123" t="str">
        <f ca="1">IF(PORTADA!$E$35="A",CONCATENATE(I87," ",G87),"")</f>
        <v xml:space="preserve">d) </v>
      </c>
      <c r="D87" s="102"/>
      <c r="G87" s="13" t="str">
        <f>IF(L87="FIN","",LOOKUP(I83,DATOS!A:A,DATOS!M:M))</f>
        <v/>
      </c>
      <c r="I87" s="10" t="s">
        <v>47</v>
      </c>
      <c r="J87" s="17">
        <f>LOOKUP(I83,DATOS!A:A,DATOS!F:F)</f>
        <v>20</v>
      </c>
      <c r="K87" s="18" t="str">
        <f>LOOKUP(I83,DATOS!A:A,DATOS!D:D)</f>
        <v>TEST 11</v>
      </c>
      <c r="L87" s="16" t="str">
        <f>IF(J87=J83,"","FIN")</f>
        <v>FIN</v>
      </c>
      <c r="M87" s="5"/>
      <c r="N87" s="5"/>
      <c r="O87" s="5"/>
      <c r="P87" s="6" t="s">
        <v>3</v>
      </c>
      <c r="Q87" s="5" t="str">
        <f>CONCATENATE(B87,P87)</f>
        <v>D</v>
      </c>
      <c r="R87" s="5"/>
    </row>
    <row r="88" spans="1:18" ht="15" x14ac:dyDescent="0.25">
      <c r="A88" s="92"/>
      <c r="B88" s="103"/>
      <c r="C88" s="126"/>
      <c r="D88" s="104"/>
    </row>
    <row r="89" spans="1:18" ht="15" x14ac:dyDescent="0.25">
      <c r="A89" s="92"/>
      <c r="B89" s="97"/>
      <c r="C89" s="122" t="str">
        <f ca="1">IF(PORTADA!$E$35="A",CONCATENATE(J89,".- ",G89),"")</f>
        <v xml:space="preserve">15.- </v>
      </c>
      <c r="D89" s="99"/>
      <c r="E89" s="92"/>
      <c r="F89" s="92"/>
      <c r="G89" s="15" t="str">
        <f>IF(L93="FIN","",LOOKUP(I89,DATOS!A:A,DATOS!G:G))</f>
        <v/>
      </c>
      <c r="H89" s="15">
        <f>IF(L93="FIN",0,LOOKUP(I89,DATOS!A:A,DATOS!N:N))</f>
        <v>0</v>
      </c>
      <c r="I89" s="10">
        <f>+I83+1</f>
        <v>234</v>
      </c>
      <c r="J89" s="7">
        <f>+J83+1</f>
        <v>15</v>
      </c>
      <c r="K89" s="5" t="s">
        <v>32</v>
      </c>
      <c r="L89" s="5" t="s">
        <v>33</v>
      </c>
      <c r="M89" s="5" t="s">
        <v>38</v>
      </c>
      <c r="N89" s="5" t="s">
        <v>34</v>
      </c>
      <c r="O89" s="5" t="s">
        <v>35</v>
      </c>
      <c r="P89" s="5" t="s">
        <v>36</v>
      </c>
      <c r="Q89" s="5" t="str">
        <f>CONCATENATE("X",H89)</f>
        <v>X0</v>
      </c>
      <c r="R89" s="5" t="s">
        <v>37</v>
      </c>
    </row>
    <row r="90" spans="1:18" ht="15" x14ac:dyDescent="0.25">
      <c r="A90" s="131">
        <f ca="1">IF($E$2="X",0,IF(J91&gt;2,H89,J91))</f>
        <v>0</v>
      </c>
      <c r="B90" s="100"/>
      <c r="C90" s="123" t="str">
        <f ca="1">IF(PORTADA!$E$35="A",CONCATENATE(I90," ",G90),"")</f>
        <v xml:space="preserve">a)  </v>
      </c>
      <c r="D90" s="102"/>
      <c r="G90" s="13" t="str">
        <f>IF(L93="FIN","",LOOKUP(I89,DATOS!A:A,DATOS!J:J))</f>
        <v/>
      </c>
      <c r="I90" s="10" t="s">
        <v>44</v>
      </c>
      <c r="J90" s="5" t="s">
        <v>5</v>
      </c>
      <c r="K90" s="5">
        <f>IF(L90&gt;0,0,O90)</f>
        <v>0</v>
      </c>
      <c r="L90" s="5">
        <f>IF(O91&gt;0,1,0)</f>
        <v>0</v>
      </c>
      <c r="M90" s="5">
        <f>IF(L90=1,-1/COUNTA(P90:P93),0)</f>
        <v>0</v>
      </c>
      <c r="N90" s="5">
        <f>COUNTA(B90:B93)</f>
        <v>0</v>
      </c>
      <c r="O90" s="5">
        <f>COUNTIF(Q90:Q93,Q89)</f>
        <v>0</v>
      </c>
      <c r="P90" s="6" t="s">
        <v>0</v>
      </c>
      <c r="Q90" s="5" t="str">
        <f>CONCATENATE(B90,P90)</f>
        <v>A</v>
      </c>
      <c r="R90" s="5">
        <f>IF(O90&gt;0,O90+N90,N90*3)</f>
        <v>0</v>
      </c>
    </row>
    <row r="91" spans="1:18" ht="15" x14ac:dyDescent="0.25">
      <c r="A91" s="131"/>
      <c r="B91" s="100"/>
      <c r="C91" s="123" t="str">
        <f ca="1">IF(PORTADA!$E$35="A",CONCATENATE(I91," ",G91),"")</f>
        <v xml:space="preserve">b)  </v>
      </c>
      <c r="D91" s="102"/>
      <c r="G91" s="13" t="str">
        <f>IF(L93="FIN","",LOOKUP(I89,DATOS!A:A,DATOS!K:K))</f>
        <v/>
      </c>
      <c r="I91" s="10" t="s">
        <v>45</v>
      </c>
      <c r="J91" s="5">
        <f ca="1">IF(PORTADA!$E$35="A",R90,0)</f>
        <v>0</v>
      </c>
      <c r="K91" s="5"/>
      <c r="L91" s="5"/>
      <c r="M91" s="5"/>
      <c r="N91" s="5"/>
      <c r="O91" s="5">
        <f>N90-O90</f>
        <v>0</v>
      </c>
      <c r="P91" s="6" t="s">
        <v>1</v>
      </c>
      <c r="Q91" s="5" t="str">
        <f>CONCATENATE(B91,P91)</f>
        <v>B</v>
      </c>
      <c r="R91" s="5"/>
    </row>
    <row r="92" spans="1:18" ht="15" x14ac:dyDescent="0.25">
      <c r="A92" s="131"/>
      <c r="B92" s="100"/>
      <c r="C92" s="123" t="str">
        <f ca="1">IF(PORTADA!$E$35="A",CONCATENATE(I92," ",G92),"")</f>
        <v xml:space="preserve">c)  </v>
      </c>
      <c r="D92" s="102"/>
      <c r="G92" s="13" t="str">
        <f>IF(L93="FIN","",LOOKUP(I89,DATOS!A:A,DATOS!L:L))</f>
        <v/>
      </c>
      <c r="I92" s="10" t="s">
        <v>46</v>
      </c>
      <c r="J92" s="5"/>
      <c r="K92" s="5"/>
      <c r="L92" s="5"/>
      <c r="M92" s="5"/>
      <c r="N92" s="5"/>
      <c r="O92" s="5"/>
      <c r="P92" s="6" t="s">
        <v>2</v>
      </c>
      <c r="Q92" s="5" t="str">
        <f>CONCATENATE(B92,P92)</f>
        <v>C</v>
      </c>
      <c r="R92" s="5"/>
    </row>
    <row r="93" spans="1:18" ht="15" x14ac:dyDescent="0.25">
      <c r="A93" s="131"/>
      <c r="B93" s="100"/>
      <c r="C93" s="123" t="str">
        <f ca="1">IF(PORTADA!$E$35="A",CONCATENATE(I93," ",G93),"")</f>
        <v xml:space="preserve">d) </v>
      </c>
      <c r="D93" s="102"/>
      <c r="G93" s="13" t="str">
        <f>IF(L93="FIN","",LOOKUP(I89,DATOS!A:A,DATOS!M:M))</f>
        <v/>
      </c>
      <c r="I93" s="10" t="s">
        <v>47</v>
      </c>
      <c r="J93" s="17">
        <f>LOOKUP(I89,DATOS!A:A,DATOS!F:F)</f>
        <v>20</v>
      </c>
      <c r="K93" s="18" t="str">
        <f>LOOKUP(I89,DATOS!A:A,DATOS!D:D)</f>
        <v>TEST 11</v>
      </c>
      <c r="L93" s="16" t="str">
        <f>IF(J93=J89,"","FIN")</f>
        <v>FIN</v>
      </c>
      <c r="M93" s="5"/>
      <c r="N93" s="5"/>
      <c r="O93" s="5"/>
      <c r="P93" s="6" t="s">
        <v>3</v>
      </c>
      <c r="Q93" s="5" t="str">
        <f>CONCATENATE(B93,P93)</f>
        <v>D</v>
      </c>
      <c r="R93" s="5"/>
    </row>
    <row r="94" spans="1:18" ht="15" x14ac:dyDescent="0.25">
      <c r="A94" s="92"/>
      <c r="B94" s="103"/>
      <c r="C94" s="126"/>
      <c r="D94" s="104"/>
    </row>
    <row r="95" spans="1:18" ht="15" x14ac:dyDescent="0.25">
      <c r="A95" s="92"/>
      <c r="B95" s="97"/>
      <c r="C95" s="122" t="str">
        <f ca="1">IF(PORTADA!$E$35="A",CONCATENATE(J95,".- ",G95),"")</f>
        <v xml:space="preserve">16.- </v>
      </c>
      <c r="D95" s="99"/>
      <c r="E95" s="92"/>
      <c r="F95" s="92"/>
      <c r="G95" s="15" t="str">
        <f>IF(L99="FIN","",LOOKUP(I95,DATOS!A:A,DATOS!G:G))</f>
        <v/>
      </c>
      <c r="H95" s="15">
        <f>IF(L99="FIN",0,LOOKUP(I95,DATOS!A:A,DATOS!N:N))</f>
        <v>0</v>
      </c>
      <c r="I95" s="10">
        <f>+I89+1</f>
        <v>235</v>
      </c>
      <c r="J95" s="7">
        <f>+J89+1</f>
        <v>16</v>
      </c>
      <c r="K95" s="5" t="s">
        <v>32</v>
      </c>
      <c r="L95" s="5" t="s">
        <v>33</v>
      </c>
      <c r="M95" s="5" t="s">
        <v>38</v>
      </c>
      <c r="N95" s="5" t="s">
        <v>34</v>
      </c>
      <c r="O95" s="5" t="s">
        <v>35</v>
      </c>
      <c r="P95" s="5" t="s">
        <v>36</v>
      </c>
      <c r="Q95" s="5" t="str">
        <f>CONCATENATE("X",H95)</f>
        <v>X0</v>
      </c>
      <c r="R95" s="5" t="s">
        <v>37</v>
      </c>
    </row>
    <row r="96" spans="1:18" ht="15" x14ac:dyDescent="0.25">
      <c r="A96" s="131">
        <f ca="1">IF($E$2="X",0,IF(J97&gt;2,H95,J97))</f>
        <v>0</v>
      </c>
      <c r="B96" s="100"/>
      <c r="C96" s="123" t="str">
        <f ca="1">IF(PORTADA!$E$35="A",CONCATENATE(I96," ",G96),"")</f>
        <v xml:space="preserve">a)  </v>
      </c>
      <c r="D96" s="102"/>
      <c r="G96" s="13" t="str">
        <f>IF(L99="FIN","",LOOKUP(I95,DATOS!A:A,DATOS!J:J))</f>
        <v/>
      </c>
      <c r="I96" s="10" t="s">
        <v>44</v>
      </c>
      <c r="J96" s="5" t="s">
        <v>5</v>
      </c>
      <c r="K96" s="5">
        <f>IF(L96&gt;0,0,O96)</f>
        <v>0</v>
      </c>
      <c r="L96" s="5">
        <f>IF(O97&gt;0,1,0)</f>
        <v>0</v>
      </c>
      <c r="M96" s="5">
        <f>IF(L96=1,-1/COUNTA(P96:P99),0)</f>
        <v>0</v>
      </c>
      <c r="N96" s="5">
        <f>COUNTA(B96:B99)</f>
        <v>0</v>
      </c>
      <c r="O96" s="5">
        <f>COUNTIF(Q96:Q99,Q95)</f>
        <v>0</v>
      </c>
      <c r="P96" s="6" t="s">
        <v>0</v>
      </c>
      <c r="Q96" s="5" t="str">
        <f>CONCATENATE(B96,P96)</f>
        <v>A</v>
      </c>
      <c r="R96" s="5">
        <f>IF(O96&gt;0,O96+N96,N96*3)</f>
        <v>0</v>
      </c>
    </row>
    <row r="97" spans="1:18" ht="15" x14ac:dyDescent="0.25">
      <c r="A97" s="131"/>
      <c r="B97" s="100"/>
      <c r="C97" s="123" t="str">
        <f ca="1">IF(PORTADA!$E$35="A",CONCATENATE(I97," ",G97),"")</f>
        <v xml:space="preserve">b)  </v>
      </c>
      <c r="D97" s="102"/>
      <c r="G97" s="13" t="str">
        <f>IF(L99="FIN","",LOOKUP(I95,DATOS!A:A,DATOS!K:K))</f>
        <v/>
      </c>
      <c r="I97" s="10" t="s">
        <v>45</v>
      </c>
      <c r="J97" s="5">
        <f ca="1">IF(PORTADA!$E$35="A",R96,0)</f>
        <v>0</v>
      </c>
      <c r="K97" s="5"/>
      <c r="L97" s="5"/>
      <c r="M97" s="5"/>
      <c r="N97" s="5"/>
      <c r="O97" s="5">
        <f>N96-O96</f>
        <v>0</v>
      </c>
      <c r="P97" s="6" t="s">
        <v>1</v>
      </c>
      <c r="Q97" s="5" t="str">
        <f>CONCATENATE(B97,P97)</f>
        <v>B</v>
      </c>
      <c r="R97" s="5"/>
    </row>
    <row r="98" spans="1:18" ht="15" x14ac:dyDescent="0.25">
      <c r="A98" s="131"/>
      <c r="B98" s="100"/>
      <c r="C98" s="123" t="str">
        <f ca="1">IF(PORTADA!$E$35="A",CONCATENATE(I98," ",G98),"")</f>
        <v xml:space="preserve">c)  </v>
      </c>
      <c r="D98" s="102"/>
      <c r="G98" s="13" t="str">
        <f>IF(L99="FIN","",LOOKUP(I95,DATOS!A:A,DATOS!L:L))</f>
        <v/>
      </c>
      <c r="I98" s="10" t="s">
        <v>46</v>
      </c>
      <c r="J98" s="5"/>
      <c r="K98" s="5"/>
      <c r="L98" s="5"/>
      <c r="M98" s="5"/>
      <c r="N98" s="5"/>
      <c r="O98" s="5"/>
      <c r="P98" s="6" t="s">
        <v>2</v>
      </c>
      <c r="Q98" s="5" t="str">
        <f>CONCATENATE(B98,P98)</f>
        <v>C</v>
      </c>
      <c r="R98" s="5"/>
    </row>
    <row r="99" spans="1:18" ht="15" x14ac:dyDescent="0.25">
      <c r="A99" s="131"/>
      <c r="B99" s="100"/>
      <c r="C99" s="123" t="str">
        <f ca="1">IF(PORTADA!$E$35="A",CONCATENATE(I99," ",G99),"")</f>
        <v xml:space="preserve">d) </v>
      </c>
      <c r="D99" s="102"/>
      <c r="G99" s="13" t="str">
        <f>IF(L99="FIN","",LOOKUP(I95,DATOS!A:A,DATOS!M:M))</f>
        <v/>
      </c>
      <c r="I99" s="10" t="s">
        <v>47</v>
      </c>
      <c r="J99" s="17">
        <f>LOOKUP(I95,DATOS!A:A,DATOS!F:F)</f>
        <v>20</v>
      </c>
      <c r="K99" s="18" t="str">
        <f>LOOKUP(I95,DATOS!A:A,DATOS!D:D)</f>
        <v>TEST 11</v>
      </c>
      <c r="L99" s="16" t="str">
        <f>IF(J99=J95,"","FIN")</f>
        <v>FIN</v>
      </c>
      <c r="M99" s="5"/>
      <c r="N99" s="5"/>
      <c r="O99" s="5"/>
      <c r="P99" s="6" t="s">
        <v>3</v>
      </c>
      <c r="Q99" s="5" t="str">
        <f>CONCATENATE(B99,P99)</f>
        <v>D</v>
      </c>
      <c r="R99" s="5"/>
    </row>
    <row r="100" spans="1:18" ht="15" x14ac:dyDescent="0.25">
      <c r="A100" s="92"/>
      <c r="B100" s="103"/>
      <c r="C100" s="126"/>
      <c r="D100" s="104"/>
    </row>
    <row r="101" spans="1:18" ht="15" x14ac:dyDescent="0.25">
      <c r="A101" s="92"/>
      <c r="B101" s="97"/>
      <c r="C101" s="122" t="str">
        <f ca="1">IF(PORTADA!$E$35="A",CONCATENATE(J101,".- ",G101),"")</f>
        <v xml:space="preserve">17.- </v>
      </c>
      <c r="D101" s="99"/>
      <c r="E101" s="92"/>
      <c r="F101" s="92"/>
      <c r="G101" s="15" t="str">
        <f>IF(L105="FIN","",LOOKUP(I101,DATOS!A:A,DATOS!G:G))</f>
        <v/>
      </c>
      <c r="H101" s="15">
        <f>IF(L105="FIN",0,LOOKUP(I101,DATOS!A:A,DATOS!N:N))</f>
        <v>0</v>
      </c>
      <c r="I101" s="10">
        <f>+I95+1</f>
        <v>236</v>
      </c>
      <c r="J101" s="7">
        <f>+J95+1</f>
        <v>17</v>
      </c>
      <c r="K101" s="5" t="s">
        <v>32</v>
      </c>
      <c r="L101" s="5" t="s">
        <v>33</v>
      </c>
      <c r="M101" s="5" t="s">
        <v>38</v>
      </c>
      <c r="N101" s="5" t="s">
        <v>34</v>
      </c>
      <c r="O101" s="5" t="s">
        <v>35</v>
      </c>
      <c r="P101" s="5" t="s">
        <v>36</v>
      </c>
      <c r="Q101" s="5" t="str">
        <f>CONCATENATE("X",H101)</f>
        <v>X0</v>
      </c>
      <c r="R101" s="5" t="s">
        <v>37</v>
      </c>
    </row>
    <row r="102" spans="1:18" ht="15" x14ac:dyDescent="0.25">
      <c r="A102" s="131">
        <f ca="1">IF($E$2="X",0,IF(J103&gt;2,H101,J103))</f>
        <v>0</v>
      </c>
      <c r="B102" s="100"/>
      <c r="C102" s="123" t="str">
        <f ca="1">IF(PORTADA!$E$35="A",CONCATENATE(I102," ",G102),"")</f>
        <v xml:space="preserve">a)  </v>
      </c>
      <c r="D102" s="102"/>
      <c r="G102" s="13" t="str">
        <f>IF(L105="FIN","",LOOKUP(I101,DATOS!A:A,DATOS!J:J))</f>
        <v/>
      </c>
      <c r="I102" s="10" t="s">
        <v>44</v>
      </c>
      <c r="J102" s="5" t="s">
        <v>5</v>
      </c>
      <c r="K102" s="5">
        <f>IF(L102&gt;0,0,O102)</f>
        <v>0</v>
      </c>
      <c r="L102" s="5">
        <f>IF(O103&gt;0,1,0)</f>
        <v>0</v>
      </c>
      <c r="M102" s="5">
        <f>IF(L102=1,-1/COUNTA(P102:P105),0)</f>
        <v>0</v>
      </c>
      <c r="N102" s="5">
        <f>COUNTA(B102:B105)</f>
        <v>0</v>
      </c>
      <c r="O102" s="5">
        <f>COUNTIF(Q102:Q105,Q101)</f>
        <v>0</v>
      </c>
      <c r="P102" s="6" t="s">
        <v>0</v>
      </c>
      <c r="Q102" s="5" t="str">
        <f>CONCATENATE(B102,P102)</f>
        <v>A</v>
      </c>
      <c r="R102" s="5">
        <f>IF(O102&gt;0,O102+N102,N102*3)</f>
        <v>0</v>
      </c>
    </row>
    <row r="103" spans="1:18" ht="15" x14ac:dyDescent="0.25">
      <c r="A103" s="131"/>
      <c r="B103" s="100"/>
      <c r="C103" s="123" t="str">
        <f ca="1">IF(PORTADA!$E$35="A",CONCATENATE(I103," ",G103),"")</f>
        <v xml:space="preserve">b)  </v>
      </c>
      <c r="D103" s="102"/>
      <c r="G103" s="13" t="str">
        <f>IF(L105="FIN","",LOOKUP(I101,DATOS!A:A,DATOS!K:K))</f>
        <v/>
      </c>
      <c r="I103" s="10" t="s">
        <v>45</v>
      </c>
      <c r="J103" s="5">
        <f ca="1">IF(PORTADA!$E$35="A",R102,0)</f>
        <v>0</v>
      </c>
      <c r="K103" s="5"/>
      <c r="L103" s="5"/>
      <c r="M103" s="5"/>
      <c r="N103" s="5"/>
      <c r="O103" s="5">
        <f>N102-O102</f>
        <v>0</v>
      </c>
      <c r="P103" s="6" t="s">
        <v>1</v>
      </c>
      <c r="Q103" s="5" t="str">
        <f>CONCATENATE(B103,P103)</f>
        <v>B</v>
      </c>
      <c r="R103" s="5"/>
    </row>
    <row r="104" spans="1:18" ht="15" x14ac:dyDescent="0.25">
      <c r="A104" s="131"/>
      <c r="B104" s="100"/>
      <c r="C104" s="123" t="str">
        <f ca="1">IF(PORTADA!$E$35="A",CONCATENATE(I104," ",G104),"")</f>
        <v xml:space="preserve">c)  </v>
      </c>
      <c r="D104" s="102"/>
      <c r="G104" s="13" t="str">
        <f>IF(L105="FIN","",LOOKUP(I101,DATOS!A:A,DATOS!L:L))</f>
        <v/>
      </c>
      <c r="I104" s="10" t="s">
        <v>46</v>
      </c>
      <c r="J104" s="5"/>
      <c r="K104" s="5"/>
      <c r="L104" s="5"/>
      <c r="M104" s="5"/>
      <c r="N104" s="5"/>
      <c r="O104" s="5"/>
      <c r="P104" s="6" t="s">
        <v>2</v>
      </c>
      <c r="Q104" s="5" t="str">
        <f>CONCATENATE(B104,P104)</f>
        <v>C</v>
      </c>
      <c r="R104" s="5"/>
    </row>
    <row r="105" spans="1:18" ht="15" x14ac:dyDescent="0.25">
      <c r="A105" s="131"/>
      <c r="B105" s="100"/>
      <c r="C105" s="123" t="str">
        <f ca="1">IF(PORTADA!$E$35="A",CONCATENATE(I105," ",G105),"")</f>
        <v xml:space="preserve">d) </v>
      </c>
      <c r="D105" s="102"/>
      <c r="G105" s="13" t="str">
        <f>IF(L105="FIN","",LOOKUP(I101,DATOS!A:A,DATOS!M:M))</f>
        <v/>
      </c>
      <c r="I105" s="10" t="s">
        <v>47</v>
      </c>
      <c r="J105" s="17">
        <f>LOOKUP(I101,DATOS!A:A,DATOS!F:F)</f>
        <v>20</v>
      </c>
      <c r="K105" s="18" t="str">
        <f>LOOKUP(I101,DATOS!A:A,DATOS!D:D)</f>
        <v>TEST 11</v>
      </c>
      <c r="L105" s="16" t="str">
        <f>IF(J105=J101,"","FIN")</f>
        <v>FIN</v>
      </c>
      <c r="M105" s="5"/>
      <c r="N105" s="5"/>
      <c r="O105" s="5"/>
      <c r="P105" s="6" t="s">
        <v>3</v>
      </c>
      <c r="Q105" s="5" t="str">
        <f>CONCATENATE(B105,P105)</f>
        <v>D</v>
      </c>
      <c r="R105" s="5"/>
    </row>
    <row r="106" spans="1:18" ht="15" x14ac:dyDescent="0.25">
      <c r="A106" s="92"/>
      <c r="B106" s="103"/>
      <c r="C106" s="126"/>
      <c r="D106" s="104"/>
    </row>
    <row r="107" spans="1:18" ht="15" x14ac:dyDescent="0.25">
      <c r="A107" s="92"/>
      <c r="B107" s="97"/>
      <c r="C107" s="122" t="str">
        <f ca="1">IF(PORTADA!$E$35="A",CONCATENATE(J107,".- ",G107),"")</f>
        <v xml:space="preserve">18.- </v>
      </c>
      <c r="D107" s="99"/>
      <c r="E107" s="92"/>
      <c r="F107" s="92"/>
      <c r="G107" s="15" t="str">
        <f>IF(L111="FIN","",LOOKUP(I107,DATOS!A:A,DATOS!G:G))</f>
        <v/>
      </c>
      <c r="H107" s="15">
        <f>IF(L111="FIN",0,LOOKUP(I107,DATOS!A:A,DATOS!N:N))</f>
        <v>0</v>
      </c>
      <c r="I107" s="10">
        <f>+I101+1</f>
        <v>237</v>
      </c>
      <c r="J107" s="7">
        <f>+J101+1</f>
        <v>18</v>
      </c>
      <c r="K107" s="5" t="s">
        <v>32</v>
      </c>
      <c r="L107" s="5" t="s">
        <v>33</v>
      </c>
      <c r="M107" s="5" t="s">
        <v>38</v>
      </c>
      <c r="N107" s="5" t="s">
        <v>34</v>
      </c>
      <c r="O107" s="5" t="s">
        <v>35</v>
      </c>
      <c r="P107" s="5" t="s">
        <v>36</v>
      </c>
      <c r="Q107" s="5" t="str">
        <f>CONCATENATE("X",H107)</f>
        <v>X0</v>
      </c>
      <c r="R107" s="5" t="s">
        <v>37</v>
      </c>
    </row>
    <row r="108" spans="1:18" ht="15" x14ac:dyDescent="0.25">
      <c r="A108" s="131">
        <f ca="1">IF($E$2="X",0,IF(J109&gt;2,H107,J109))</f>
        <v>0</v>
      </c>
      <c r="B108" s="100"/>
      <c r="C108" s="123" t="str">
        <f ca="1">IF(PORTADA!$E$35="A",CONCATENATE(I108," ",G108),"")</f>
        <v xml:space="preserve">a)  </v>
      </c>
      <c r="D108" s="102"/>
      <c r="G108" s="13" t="str">
        <f>IF(L111="FIN","",LOOKUP(I107,DATOS!A:A,DATOS!J:J))</f>
        <v/>
      </c>
      <c r="I108" s="10" t="s">
        <v>44</v>
      </c>
      <c r="J108" s="5" t="s">
        <v>5</v>
      </c>
      <c r="K108" s="5">
        <f>IF(L108&gt;0,0,O108)</f>
        <v>0</v>
      </c>
      <c r="L108" s="5">
        <f>IF(O109&gt;0,1,0)</f>
        <v>0</v>
      </c>
      <c r="M108" s="5">
        <f>IF(L108=1,-1/COUNTA(P108:P111),0)</f>
        <v>0</v>
      </c>
      <c r="N108" s="5">
        <f>COUNTA(B108:B111)</f>
        <v>0</v>
      </c>
      <c r="O108" s="5">
        <f>COUNTIF(Q108:Q111,Q107)</f>
        <v>0</v>
      </c>
      <c r="P108" s="6" t="s">
        <v>0</v>
      </c>
      <c r="Q108" s="5" t="str">
        <f>CONCATENATE(B108,P108)</f>
        <v>A</v>
      </c>
      <c r="R108" s="5">
        <f>IF(O108&gt;0,O108+N108,N108*3)</f>
        <v>0</v>
      </c>
    </row>
    <row r="109" spans="1:18" ht="15" x14ac:dyDescent="0.25">
      <c r="A109" s="131"/>
      <c r="B109" s="100"/>
      <c r="C109" s="123" t="str">
        <f ca="1">IF(PORTADA!$E$35="A",CONCATENATE(I109," ",G109),"")</f>
        <v xml:space="preserve">b)  </v>
      </c>
      <c r="D109" s="102"/>
      <c r="G109" s="13" t="str">
        <f>IF(L111="FIN","",LOOKUP(I107,DATOS!A:A,DATOS!K:K))</f>
        <v/>
      </c>
      <c r="I109" s="10" t="s">
        <v>45</v>
      </c>
      <c r="J109" s="5">
        <f ca="1">IF(PORTADA!$E$35="A",R108,0)</f>
        <v>0</v>
      </c>
      <c r="K109" s="5"/>
      <c r="L109" s="5"/>
      <c r="M109" s="5"/>
      <c r="N109" s="5"/>
      <c r="O109" s="5">
        <f>N108-O108</f>
        <v>0</v>
      </c>
      <c r="P109" s="6" t="s">
        <v>1</v>
      </c>
      <c r="Q109" s="5" t="str">
        <f>CONCATENATE(B109,P109)</f>
        <v>B</v>
      </c>
      <c r="R109" s="5"/>
    </row>
    <row r="110" spans="1:18" ht="15" x14ac:dyDescent="0.25">
      <c r="A110" s="131"/>
      <c r="B110" s="100"/>
      <c r="C110" s="123" t="str">
        <f ca="1">IF(PORTADA!$E$35="A",CONCATENATE(I110," ",G110),"")</f>
        <v xml:space="preserve">c)  </v>
      </c>
      <c r="D110" s="102"/>
      <c r="G110" s="13" t="str">
        <f>IF(L111="FIN","",LOOKUP(I107,DATOS!A:A,DATOS!L:L))</f>
        <v/>
      </c>
      <c r="I110" s="10" t="s">
        <v>46</v>
      </c>
      <c r="J110" s="5"/>
      <c r="K110" s="5"/>
      <c r="L110" s="5"/>
      <c r="M110" s="5"/>
      <c r="N110" s="5"/>
      <c r="O110" s="5"/>
      <c r="P110" s="6" t="s">
        <v>2</v>
      </c>
      <c r="Q110" s="5" t="str">
        <f>CONCATENATE(B110,P110)</f>
        <v>C</v>
      </c>
      <c r="R110" s="5"/>
    </row>
    <row r="111" spans="1:18" ht="15" x14ac:dyDescent="0.25">
      <c r="A111" s="131"/>
      <c r="B111" s="100"/>
      <c r="C111" s="123" t="str">
        <f ca="1">IF(PORTADA!$E$35="A",CONCATENATE(I111," ",G111),"")</f>
        <v xml:space="preserve">d) </v>
      </c>
      <c r="D111" s="102"/>
      <c r="G111" s="13" t="str">
        <f>IF(L111="FIN","",LOOKUP(I107,DATOS!A:A,DATOS!M:M))</f>
        <v/>
      </c>
      <c r="I111" s="10" t="s">
        <v>47</v>
      </c>
      <c r="J111" s="17">
        <f>LOOKUP(I107,DATOS!A:A,DATOS!F:F)</f>
        <v>20</v>
      </c>
      <c r="K111" s="18" t="str">
        <f>LOOKUP(I107,DATOS!A:A,DATOS!D:D)</f>
        <v>TEST 11</v>
      </c>
      <c r="L111" s="16" t="str">
        <f>IF(J111=J107,"","FIN")</f>
        <v>FIN</v>
      </c>
      <c r="M111" s="5"/>
      <c r="N111" s="5"/>
      <c r="O111" s="5"/>
      <c r="P111" s="6" t="s">
        <v>3</v>
      </c>
      <c r="Q111" s="5" t="str">
        <f>CONCATENATE(B111,P111)</f>
        <v>D</v>
      </c>
      <c r="R111" s="5"/>
    </row>
    <row r="112" spans="1:18" ht="15" x14ac:dyDescent="0.25">
      <c r="A112" s="92"/>
      <c r="B112" s="103"/>
      <c r="C112" s="126"/>
      <c r="D112" s="104"/>
    </row>
    <row r="113" spans="1:18" ht="15" x14ac:dyDescent="0.25">
      <c r="A113" s="92"/>
      <c r="B113" s="97"/>
      <c r="C113" s="122" t="str">
        <f ca="1">IF(PORTADA!$E$35="A",CONCATENATE(J113,".- ",G113),"")</f>
        <v xml:space="preserve">19.- </v>
      </c>
      <c r="D113" s="99"/>
      <c r="E113" s="92"/>
      <c r="F113" s="92"/>
      <c r="G113" s="15" t="str">
        <f>IF(L117="FIN","",LOOKUP(I113,DATOS!A:A,DATOS!G:G))</f>
        <v/>
      </c>
      <c r="H113" s="15">
        <f>IF(L117="FIN",0,LOOKUP(I113,DATOS!A:A,DATOS!N:N))</f>
        <v>0</v>
      </c>
      <c r="I113" s="10">
        <f>+I107+1</f>
        <v>238</v>
      </c>
      <c r="J113" s="7">
        <f>+J107+1</f>
        <v>19</v>
      </c>
      <c r="K113" s="5" t="s">
        <v>32</v>
      </c>
      <c r="L113" s="5" t="s">
        <v>33</v>
      </c>
      <c r="M113" s="5" t="s">
        <v>38</v>
      </c>
      <c r="N113" s="5" t="s">
        <v>34</v>
      </c>
      <c r="O113" s="5" t="s">
        <v>35</v>
      </c>
      <c r="P113" s="5" t="s">
        <v>36</v>
      </c>
      <c r="Q113" s="5" t="str">
        <f>CONCATENATE("X",H113)</f>
        <v>X0</v>
      </c>
      <c r="R113" s="5" t="s">
        <v>37</v>
      </c>
    </row>
    <row r="114" spans="1:18" ht="15" x14ac:dyDescent="0.25">
      <c r="A114" s="131">
        <f ca="1">IF($E$2="X",0,IF(J115&gt;2,H113,J115))</f>
        <v>0</v>
      </c>
      <c r="B114" s="100"/>
      <c r="C114" s="123" t="str">
        <f ca="1">IF(PORTADA!$E$35="A",CONCATENATE(I114," ",G114),"")</f>
        <v xml:space="preserve">a)  </v>
      </c>
      <c r="D114" s="102"/>
      <c r="G114" s="13" t="str">
        <f>IF(L117="FIN","",LOOKUP(I113,DATOS!A:A,DATOS!J:J))</f>
        <v/>
      </c>
      <c r="I114" s="10" t="s">
        <v>44</v>
      </c>
      <c r="J114" s="5" t="s">
        <v>5</v>
      </c>
      <c r="K114" s="5">
        <f>IF(L114&gt;0,0,O114)</f>
        <v>0</v>
      </c>
      <c r="L114" s="5">
        <f>IF(O115&gt;0,1,0)</f>
        <v>0</v>
      </c>
      <c r="M114" s="5">
        <f>IF(L114=1,-1/COUNTA(P114:P117),0)</f>
        <v>0</v>
      </c>
      <c r="N114" s="5">
        <f>COUNTA(B114:B117)</f>
        <v>0</v>
      </c>
      <c r="O114" s="5">
        <f>COUNTIF(Q114:Q117,Q113)</f>
        <v>0</v>
      </c>
      <c r="P114" s="6" t="s">
        <v>0</v>
      </c>
      <c r="Q114" s="5" t="str">
        <f>CONCATENATE(B114,P114)</f>
        <v>A</v>
      </c>
      <c r="R114" s="5">
        <f>IF(O114&gt;0,O114+N114,N114*3)</f>
        <v>0</v>
      </c>
    </row>
    <row r="115" spans="1:18" ht="15" x14ac:dyDescent="0.25">
      <c r="A115" s="131"/>
      <c r="B115" s="100"/>
      <c r="C115" s="123" t="str">
        <f ca="1">IF(PORTADA!$E$35="A",CONCATENATE(I115," ",G115),"")</f>
        <v xml:space="preserve">b)  </v>
      </c>
      <c r="D115" s="102"/>
      <c r="G115" s="13" t="str">
        <f>IF(L117="FIN","",LOOKUP(I113,DATOS!A:A,DATOS!K:K))</f>
        <v/>
      </c>
      <c r="I115" s="10" t="s">
        <v>45</v>
      </c>
      <c r="J115" s="5">
        <f ca="1">IF(PORTADA!$E$35="A",R114,0)</f>
        <v>0</v>
      </c>
      <c r="K115" s="5"/>
      <c r="L115" s="5"/>
      <c r="M115" s="5"/>
      <c r="N115" s="5"/>
      <c r="O115" s="5">
        <f>N114-O114</f>
        <v>0</v>
      </c>
      <c r="P115" s="6" t="s">
        <v>1</v>
      </c>
      <c r="Q115" s="5" t="str">
        <f>CONCATENATE(B115,P115)</f>
        <v>B</v>
      </c>
      <c r="R115" s="5"/>
    </row>
    <row r="116" spans="1:18" ht="15" x14ac:dyDescent="0.25">
      <c r="A116" s="131"/>
      <c r="B116" s="100"/>
      <c r="C116" s="123" t="str">
        <f ca="1">IF(PORTADA!$E$35="A",CONCATENATE(I116," ",G116),"")</f>
        <v xml:space="preserve">c)  </v>
      </c>
      <c r="D116" s="102"/>
      <c r="G116" s="13" t="str">
        <f>IF(L117="FIN","",LOOKUP(I113,DATOS!A:A,DATOS!L:L))</f>
        <v/>
      </c>
      <c r="I116" s="10" t="s">
        <v>46</v>
      </c>
      <c r="J116" s="5"/>
      <c r="K116" s="5"/>
      <c r="L116" s="5"/>
      <c r="M116" s="5"/>
      <c r="N116" s="5"/>
      <c r="O116" s="5"/>
      <c r="P116" s="6" t="s">
        <v>2</v>
      </c>
      <c r="Q116" s="5" t="str">
        <f>CONCATENATE(B116,P116)</f>
        <v>C</v>
      </c>
      <c r="R116" s="5"/>
    </row>
    <row r="117" spans="1:18" ht="15" x14ac:dyDescent="0.25">
      <c r="A117" s="131"/>
      <c r="B117" s="100"/>
      <c r="C117" s="123" t="str">
        <f ca="1">IF(PORTADA!$E$35="A",CONCATENATE(I117," ",G117),"")</f>
        <v xml:space="preserve">d) </v>
      </c>
      <c r="D117" s="102"/>
      <c r="G117" s="13" t="str">
        <f>IF(L117="FIN","",LOOKUP(I113,DATOS!A:A,DATOS!M:M))</f>
        <v/>
      </c>
      <c r="I117" s="10" t="s">
        <v>47</v>
      </c>
      <c r="J117" s="17">
        <f>LOOKUP(I113,DATOS!A:A,DATOS!F:F)</f>
        <v>20</v>
      </c>
      <c r="K117" s="18" t="str">
        <f>LOOKUP(I113,DATOS!A:A,DATOS!D:D)</f>
        <v>TEST 11</v>
      </c>
      <c r="L117" s="16" t="str">
        <f>IF(J117=J113,"","FIN")</f>
        <v>FIN</v>
      </c>
      <c r="M117" s="5"/>
      <c r="N117" s="5"/>
      <c r="O117" s="5"/>
      <c r="P117" s="6" t="s">
        <v>3</v>
      </c>
      <c r="Q117" s="5" t="str">
        <f>CONCATENATE(B117,P117)</f>
        <v>D</v>
      </c>
      <c r="R117" s="5"/>
    </row>
    <row r="118" spans="1:18" ht="15" x14ac:dyDescent="0.25">
      <c r="A118" s="92"/>
      <c r="B118" s="103"/>
      <c r="C118" s="126"/>
      <c r="D118" s="104"/>
    </row>
    <row r="119" spans="1:18" ht="15" x14ac:dyDescent="0.25">
      <c r="A119" s="92"/>
      <c r="B119" s="97"/>
      <c r="C119" s="122" t="str">
        <f ca="1">IF(PORTADA!$E$35="A",CONCATENATE(J119,".- ",G119),"")</f>
        <v>20.- 0</v>
      </c>
      <c r="D119" s="99"/>
      <c r="E119" s="92"/>
      <c r="F119" s="92"/>
      <c r="G119" s="15">
        <f>IF(L123="FIN","",LOOKUP(I119,DATOS!A:A,DATOS!G:G))</f>
        <v>0</v>
      </c>
      <c r="H119" s="15">
        <f>IF(L123="FIN",0,LOOKUP(I119,DATOS!A:A,DATOS!N:N))</f>
        <v>0</v>
      </c>
      <c r="I119" s="10">
        <f>+I113+1</f>
        <v>239</v>
      </c>
      <c r="J119" s="7">
        <f>+J113+1</f>
        <v>20</v>
      </c>
      <c r="K119" s="5" t="s">
        <v>32</v>
      </c>
      <c r="L119" s="5" t="s">
        <v>33</v>
      </c>
      <c r="M119" s="5" t="s">
        <v>38</v>
      </c>
      <c r="N119" s="5" t="s">
        <v>34</v>
      </c>
      <c r="O119" s="5" t="s">
        <v>35</v>
      </c>
      <c r="P119" s="5" t="s">
        <v>36</v>
      </c>
      <c r="Q119" s="5" t="str">
        <f>CONCATENATE("X",H119)</f>
        <v>X0</v>
      </c>
      <c r="R119" s="5" t="s">
        <v>37</v>
      </c>
    </row>
    <row r="120" spans="1:18" ht="15" x14ac:dyDescent="0.25">
      <c r="A120" s="131">
        <f ca="1">IF($E$2="X",0,IF(J121&gt;2,H119,J121))</f>
        <v>0</v>
      </c>
      <c r="B120" s="100"/>
      <c r="C120" s="123" t="str">
        <f ca="1">IF(PORTADA!$E$35="A",CONCATENATE(I120," ",G120),"")</f>
        <v>a)  0</v>
      </c>
      <c r="D120" s="102"/>
      <c r="G120" s="13">
        <f>IF(L123="FIN","",LOOKUP(I119,DATOS!A:A,DATOS!J:J))</f>
        <v>0</v>
      </c>
      <c r="I120" s="10" t="s">
        <v>44</v>
      </c>
      <c r="J120" s="5" t="s">
        <v>5</v>
      </c>
      <c r="K120" s="5">
        <f>IF(L120&gt;0,0,O120)</f>
        <v>0</v>
      </c>
      <c r="L120" s="5">
        <f>IF(O121&gt;0,1,0)</f>
        <v>0</v>
      </c>
      <c r="M120" s="5">
        <f>IF(L120=1,-1/COUNTA(P120:P123),0)</f>
        <v>0</v>
      </c>
      <c r="N120" s="5">
        <f>COUNTA(B120:B123)</f>
        <v>0</v>
      </c>
      <c r="O120" s="5">
        <f>COUNTIF(Q120:Q123,Q119)</f>
        <v>0</v>
      </c>
      <c r="P120" s="6" t="s">
        <v>0</v>
      </c>
      <c r="Q120" s="5" t="str">
        <f>CONCATENATE(B120,P120)</f>
        <v>A</v>
      </c>
      <c r="R120" s="5">
        <f>IF(O120&gt;0,O120+N120,N120*3)</f>
        <v>0</v>
      </c>
    </row>
    <row r="121" spans="1:18" ht="15" x14ac:dyDescent="0.25">
      <c r="A121" s="131"/>
      <c r="B121" s="100"/>
      <c r="C121" s="123" t="str">
        <f ca="1">IF(PORTADA!$E$35="A",CONCATENATE(I121," ",G121),"")</f>
        <v>b)  0</v>
      </c>
      <c r="D121" s="102"/>
      <c r="G121" s="13">
        <f>IF(L123="FIN","",LOOKUP(I119,DATOS!A:A,DATOS!K:K))</f>
        <v>0</v>
      </c>
      <c r="I121" s="10" t="s">
        <v>45</v>
      </c>
      <c r="J121" s="5">
        <f ca="1">IF(PORTADA!$E$35="A",R120,0)</f>
        <v>0</v>
      </c>
      <c r="K121" s="5"/>
      <c r="L121" s="5"/>
      <c r="M121" s="5"/>
      <c r="N121" s="5"/>
      <c r="O121" s="5">
        <f>N120-O120</f>
        <v>0</v>
      </c>
      <c r="P121" s="6" t="s">
        <v>1</v>
      </c>
      <c r="Q121" s="5" t="str">
        <f>CONCATENATE(B121,P121)</f>
        <v>B</v>
      </c>
      <c r="R121" s="5"/>
    </row>
    <row r="122" spans="1:18" ht="15" x14ac:dyDescent="0.25">
      <c r="A122" s="131"/>
      <c r="B122" s="100"/>
      <c r="C122" s="123" t="str">
        <f ca="1">IF(PORTADA!$E$35="A",CONCATENATE(I122," ",G122),"")</f>
        <v>c)  0</v>
      </c>
      <c r="D122" s="102"/>
      <c r="G122" s="13">
        <f>IF(L123="FIN","",LOOKUP(I119,DATOS!A:A,DATOS!L:L))</f>
        <v>0</v>
      </c>
      <c r="I122" s="10" t="s">
        <v>46</v>
      </c>
      <c r="J122" s="5"/>
      <c r="K122" s="5"/>
      <c r="L122" s="5"/>
      <c r="M122" s="5"/>
      <c r="N122" s="5"/>
      <c r="O122" s="5"/>
      <c r="P122" s="6" t="s">
        <v>2</v>
      </c>
      <c r="Q122" s="5" t="str">
        <f>CONCATENATE(B122,P122)</f>
        <v>C</v>
      </c>
      <c r="R122" s="5"/>
    </row>
    <row r="123" spans="1:18" ht="15" x14ac:dyDescent="0.25">
      <c r="A123" s="131"/>
      <c r="B123" s="100"/>
      <c r="C123" s="123" t="str">
        <f ca="1">IF(PORTADA!$E$35="A",CONCATENATE(I123," ",G123),"")</f>
        <v>d) 0</v>
      </c>
      <c r="D123" s="102"/>
      <c r="G123" s="13">
        <f>IF(L123="FIN","",LOOKUP(I119,DATOS!A:A,DATOS!M:M))</f>
        <v>0</v>
      </c>
      <c r="I123" s="10" t="s">
        <v>47</v>
      </c>
      <c r="J123" s="17">
        <f>LOOKUP(I119,DATOS!A:A,DATOS!F:F)</f>
        <v>20</v>
      </c>
      <c r="K123" s="18" t="str">
        <f>LOOKUP(I119,DATOS!A:A,DATOS!D:D)</f>
        <v>TEST 11</v>
      </c>
      <c r="L123" s="16" t="str">
        <f>IF(J123=J119,"","FIN")</f>
        <v/>
      </c>
      <c r="M123" s="5"/>
      <c r="N123" s="5"/>
      <c r="O123" s="5"/>
      <c r="P123" s="6" t="s">
        <v>3</v>
      </c>
      <c r="Q123" s="5" t="str">
        <f>CONCATENATE(B123,P123)</f>
        <v>D</v>
      </c>
      <c r="R123" s="5"/>
    </row>
    <row r="124" spans="1:18" ht="15" x14ac:dyDescent="0.25">
      <c r="A124" s="92"/>
      <c r="B124" s="103"/>
      <c r="C124" s="126"/>
      <c r="D124" s="104"/>
    </row>
    <row r="125" spans="1:18" ht="15" x14ac:dyDescent="0.25">
      <c r="A125" s="92"/>
      <c r="B125" s="97"/>
      <c r="C125" s="122" t="str">
        <f ca="1">IF(PORTADA!$E$35="A",CONCATENATE(J125,".- ",G125),"")</f>
        <v xml:space="preserve">21.- </v>
      </c>
      <c r="D125" s="99"/>
      <c r="E125" s="92"/>
      <c r="F125" s="92"/>
      <c r="G125" s="15" t="str">
        <f>IF(L129="FIN","",LOOKUP(I125,DATOS!A:A,DATOS!G:G))</f>
        <v/>
      </c>
      <c r="H125" s="15">
        <f>IF(L129="FIN",0,LOOKUP(I125,DATOS!A:A,DATOS!N:N))</f>
        <v>0</v>
      </c>
      <c r="I125" s="10">
        <f>+I119+1</f>
        <v>240</v>
      </c>
      <c r="J125" s="7">
        <f>+J119+1</f>
        <v>21</v>
      </c>
      <c r="K125" s="5" t="s">
        <v>32</v>
      </c>
      <c r="L125" s="5" t="s">
        <v>33</v>
      </c>
      <c r="M125" s="5" t="s">
        <v>38</v>
      </c>
      <c r="N125" s="5" t="s">
        <v>34</v>
      </c>
      <c r="O125" s="5" t="s">
        <v>35</v>
      </c>
      <c r="P125" s="5" t="s">
        <v>36</v>
      </c>
      <c r="Q125" s="5" t="str">
        <f>CONCATENATE("X",H125)</f>
        <v>X0</v>
      </c>
      <c r="R125" s="5" t="s">
        <v>37</v>
      </c>
    </row>
    <row r="126" spans="1:18" ht="15" x14ac:dyDescent="0.25">
      <c r="A126" s="131">
        <f ca="1">IF($E$2="X",0,IF(J127&gt;2,H125,J127))</f>
        <v>0</v>
      </c>
      <c r="B126" s="100"/>
      <c r="C126" s="123" t="str">
        <f ca="1">IF(PORTADA!$E$35="A",CONCATENATE(I126," ",G126),"")</f>
        <v xml:space="preserve">a)  </v>
      </c>
      <c r="D126" s="102"/>
      <c r="G126" s="13" t="str">
        <f>IF(L129="FIN","",LOOKUP(I125,DATOS!A:A,DATOS!J:J))</f>
        <v/>
      </c>
      <c r="I126" s="10" t="s">
        <v>44</v>
      </c>
      <c r="J126" s="5" t="s">
        <v>5</v>
      </c>
      <c r="K126" s="5">
        <f>IF(L126&gt;0,0,O126)</f>
        <v>0</v>
      </c>
      <c r="L126" s="5">
        <f>IF(O127&gt;0,1,0)</f>
        <v>0</v>
      </c>
      <c r="M126" s="5">
        <f>IF(L126=1,-1/COUNTA(P126:P129),0)</f>
        <v>0</v>
      </c>
      <c r="N126" s="5">
        <f>COUNTA(B126:B129)</f>
        <v>0</v>
      </c>
      <c r="O126" s="5">
        <f>COUNTIF(Q126:Q129,Q125)</f>
        <v>0</v>
      </c>
      <c r="P126" s="6" t="s">
        <v>0</v>
      </c>
      <c r="Q126" s="5" t="str">
        <f>CONCATENATE(B126,P126)</f>
        <v>A</v>
      </c>
      <c r="R126" s="5">
        <f>IF(O126&gt;0,O126+N126,N126*3)</f>
        <v>0</v>
      </c>
    </row>
    <row r="127" spans="1:18" ht="15" x14ac:dyDescent="0.25">
      <c r="A127" s="131"/>
      <c r="B127" s="100"/>
      <c r="C127" s="123" t="str">
        <f ca="1">IF(PORTADA!$E$35="A",CONCATENATE(I127," ",G127),"")</f>
        <v xml:space="preserve">b)  </v>
      </c>
      <c r="D127" s="102"/>
      <c r="G127" s="13" t="str">
        <f>IF(L129="FIN","",LOOKUP(I125,DATOS!A:A,DATOS!K:K))</f>
        <v/>
      </c>
      <c r="I127" s="10" t="s">
        <v>45</v>
      </c>
      <c r="J127" s="5">
        <f ca="1">IF(PORTADA!$E$35="A",R126,0)</f>
        <v>0</v>
      </c>
      <c r="K127" s="5"/>
      <c r="L127" s="5"/>
      <c r="M127" s="5"/>
      <c r="N127" s="5"/>
      <c r="O127" s="5">
        <f>N126-O126</f>
        <v>0</v>
      </c>
      <c r="P127" s="6" t="s">
        <v>1</v>
      </c>
      <c r="Q127" s="5" t="str">
        <f>CONCATENATE(B127,P127)</f>
        <v>B</v>
      </c>
      <c r="R127" s="5"/>
    </row>
    <row r="128" spans="1:18" ht="15" x14ac:dyDescent="0.25">
      <c r="A128" s="131"/>
      <c r="B128" s="100"/>
      <c r="C128" s="123" t="str">
        <f ca="1">IF(PORTADA!$E$35="A",CONCATENATE(I128," ",G128),"")</f>
        <v xml:space="preserve">c)  </v>
      </c>
      <c r="D128" s="102"/>
      <c r="G128" s="13" t="str">
        <f>IF(L129="FIN","",LOOKUP(I125,DATOS!A:A,DATOS!L:L))</f>
        <v/>
      </c>
      <c r="I128" s="10" t="s">
        <v>46</v>
      </c>
      <c r="J128" s="5"/>
      <c r="K128" s="5"/>
      <c r="L128" s="5"/>
      <c r="M128" s="5"/>
      <c r="N128" s="5"/>
      <c r="O128" s="5"/>
      <c r="P128" s="6" t="s">
        <v>2</v>
      </c>
      <c r="Q128" s="5" t="str">
        <f>CONCATENATE(B128,P128)</f>
        <v>C</v>
      </c>
      <c r="R128" s="5"/>
    </row>
    <row r="129" spans="1:18" ht="15" x14ac:dyDescent="0.25">
      <c r="A129" s="131"/>
      <c r="B129" s="100"/>
      <c r="C129" s="123" t="str">
        <f ca="1">IF(PORTADA!$E$35="A",CONCATENATE(I129," ",G129),"")</f>
        <v xml:space="preserve">d) </v>
      </c>
      <c r="D129" s="102"/>
      <c r="G129" s="13" t="str">
        <f>IF(L129="FIN","",LOOKUP(I125,DATOS!A:A,DATOS!M:M))</f>
        <v/>
      </c>
      <c r="I129" s="10" t="s">
        <v>47</v>
      </c>
      <c r="J129" s="17">
        <f>LOOKUP(I125,DATOS!A:A,DATOS!F:F)</f>
        <v>20</v>
      </c>
      <c r="K129" s="18" t="str">
        <f>LOOKUP(I125,DATOS!A:A,DATOS!D:D)</f>
        <v>TEST 11</v>
      </c>
      <c r="L129" s="16" t="str">
        <f>IF(J129=J125,"","FIN")</f>
        <v>FIN</v>
      </c>
      <c r="M129" s="5"/>
      <c r="N129" s="5"/>
      <c r="O129" s="5"/>
      <c r="P129" s="6" t="s">
        <v>3</v>
      </c>
      <c r="Q129" s="5" t="str">
        <f>CONCATENATE(B129,P129)</f>
        <v>D</v>
      </c>
      <c r="R129" s="5"/>
    </row>
    <row r="130" spans="1:18" ht="15" x14ac:dyDescent="0.25">
      <c r="A130" s="92"/>
      <c r="B130" s="103"/>
      <c r="C130" s="126"/>
      <c r="D130" s="104"/>
    </row>
    <row r="131" spans="1:18" ht="15" x14ac:dyDescent="0.25">
      <c r="A131" s="92"/>
      <c r="B131" s="97"/>
      <c r="C131" s="122" t="str">
        <f ca="1">IF(PORTADA!$E$35="A",CONCATENATE(J131,".- ",G131),"")</f>
        <v xml:space="preserve">22.- </v>
      </c>
      <c r="D131" s="99"/>
      <c r="E131" s="92"/>
      <c r="F131" s="92"/>
      <c r="G131" s="15" t="str">
        <f>IF(L135="FIN","",LOOKUP(I131,DATOS!A:A,DATOS!G:G))</f>
        <v/>
      </c>
      <c r="H131" s="15">
        <f>IF(L135="FIN",0,LOOKUP(I131,DATOS!A:A,DATOS!N:N))</f>
        <v>0</v>
      </c>
      <c r="I131" s="10">
        <f>+I125+1</f>
        <v>241</v>
      </c>
      <c r="J131" s="7">
        <f>+J125+1</f>
        <v>22</v>
      </c>
      <c r="K131" s="5" t="s">
        <v>32</v>
      </c>
      <c r="L131" s="5" t="s">
        <v>33</v>
      </c>
      <c r="M131" s="5" t="s">
        <v>38</v>
      </c>
      <c r="N131" s="5" t="s">
        <v>34</v>
      </c>
      <c r="O131" s="5" t="s">
        <v>35</v>
      </c>
      <c r="P131" s="5" t="s">
        <v>36</v>
      </c>
      <c r="Q131" s="5" t="str">
        <f>CONCATENATE("X",H131)</f>
        <v>X0</v>
      </c>
      <c r="R131" s="5" t="s">
        <v>37</v>
      </c>
    </row>
    <row r="132" spans="1:18" ht="15" x14ac:dyDescent="0.25">
      <c r="A132" s="131">
        <f ca="1">IF($E$2="X",0,IF(J133&gt;2,H131,J133))</f>
        <v>0</v>
      </c>
      <c r="B132" s="100"/>
      <c r="C132" s="123" t="str">
        <f ca="1">IF(PORTADA!$E$35="A",CONCATENATE(I132," ",G132),"")</f>
        <v xml:space="preserve">a)  </v>
      </c>
      <c r="D132" s="102"/>
      <c r="G132" s="13" t="str">
        <f>IF(L135="FIN","",LOOKUP(I131,DATOS!A:A,DATOS!J:J))</f>
        <v/>
      </c>
      <c r="I132" s="10" t="s">
        <v>44</v>
      </c>
      <c r="J132" s="5" t="s">
        <v>5</v>
      </c>
      <c r="K132" s="5">
        <f>IF(L132&gt;0,0,O132)</f>
        <v>0</v>
      </c>
      <c r="L132" s="5">
        <f>IF(O133&gt;0,1,0)</f>
        <v>0</v>
      </c>
      <c r="M132" s="5">
        <f>IF(L132=1,-1/COUNTA(P132:P135),0)</f>
        <v>0</v>
      </c>
      <c r="N132" s="5">
        <f>COUNTA(B132:B135)</f>
        <v>0</v>
      </c>
      <c r="O132" s="5">
        <f>COUNTIF(Q132:Q135,Q131)</f>
        <v>0</v>
      </c>
      <c r="P132" s="6" t="s">
        <v>0</v>
      </c>
      <c r="Q132" s="5" t="str">
        <f>CONCATENATE(B132,P132)</f>
        <v>A</v>
      </c>
      <c r="R132" s="5">
        <f>IF(O132&gt;0,O132+N132,N132*3)</f>
        <v>0</v>
      </c>
    </row>
    <row r="133" spans="1:18" ht="15" x14ac:dyDescent="0.25">
      <c r="A133" s="131"/>
      <c r="B133" s="100"/>
      <c r="C133" s="123" t="str">
        <f ca="1">IF(PORTADA!$E$35="A",CONCATENATE(I133," ",G133),"")</f>
        <v xml:space="preserve">b)  </v>
      </c>
      <c r="D133" s="102"/>
      <c r="G133" s="13" t="str">
        <f>IF(L135="FIN","",LOOKUP(I131,DATOS!A:A,DATOS!K:K))</f>
        <v/>
      </c>
      <c r="I133" s="10" t="s">
        <v>45</v>
      </c>
      <c r="J133" s="5">
        <f ca="1">IF(PORTADA!$E$35="A",R132,0)</f>
        <v>0</v>
      </c>
      <c r="K133" s="5"/>
      <c r="L133" s="5"/>
      <c r="M133" s="5"/>
      <c r="N133" s="5"/>
      <c r="O133" s="5">
        <f>N132-O132</f>
        <v>0</v>
      </c>
      <c r="P133" s="6" t="s">
        <v>1</v>
      </c>
      <c r="Q133" s="5" t="str">
        <f>CONCATENATE(B133,P133)</f>
        <v>B</v>
      </c>
      <c r="R133" s="5"/>
    </row>
    <row r="134" spans="1:18" ht="15" x14ac:dyDescent="0.25">
      <c r="A134" s="131"/>
      <c r="B134" s="100"/>
      <c r="C134" s="123" t="str">
        <f ca="1">IF(PORTADA!$E$35="A",CONCATENATE(I134," ",G134),"")</f>
        <v xml:space="preserve">c)  </v>
      </c>
      <c r="D134" s="102"/>
      <c r="G134" s="13" t="str">
        <f>IF(L135="FIN","",LOOKUP(I131,DATOS!A:A,DATOS!L:L))</f>
        <v/>
      </c>
      <c r="I134" s="10" t="s">
        <v>46</v>
      </c>
      <c r="J134" s="5"/>
      <c r="K134" s="5"/>
      <c r="L134" s="5"/>
      <c r="M134" s="5"/>
      <c r="N134" s="5"/>
      <c r="O134" s="5"/>
      <c r="P134" s="6" t="s">
        <v>2</v>
      </c>
      <c r="Q134" s="5" t="str">
        <f>CONCATENATE(B134,P134)</f>
        <v>C</v>
      </c>
      <c r="R134" s="5"/>
    </row>
    <row r="135" spans="1:18" ht="15" x14ac:dyDescent="0.25">
      <c r="A135" s="131"/>
      <c r="B135" s="100"/>
      <c r="C135" s="123" t="str">
        <f ca="1">IF(PORTADA!$E$35="A",CONCATENATE(I135," ",G135),"")</f>
        <v xml:space="preserve">d) </v>
      </c>
      <c r="D135" s="102"/>
      <c r="G135" s="13" t="str">
        <f>IF(L135="FIN","",LOOKUP(I131,DATOS!A:A,DATOS!M:M))</f>
        <v/>
      </c>
      <c r="I135" s="10" t="s">
        <v>47</v>
      </c>
      <c r="J135" s="17">
        <f>LOOKUP(I131,DATOS!A:A,DATOS!F:F)</f>
        <v>20</v>
      </c>
      <c r="K135" s="18" t="str">
        <f>LOOKUP(I131,DATOS!A:A,DATOS!D:D)</f>
        <v>TEST 11</v>
      </c>
      <c r="L135" s="16" t="str">
        <f>IF(J135=J131,"","FIN")</f>
        <v>FIN</v>
      </c>
      <c r="M135" s="5"/>
      <c r="N135" s="5"/>
      <c r="O135" s="5"/>
      <c r="P135" s="6" t="s">
        <v>3</v>
      </c>
      <c r="Q135" s="5" t="str">
        <f>CONCATENATE(B135,P135)</f>
        <v>D</v>
      </c>
      <c r="R135" s="5"/>
    </row>
    <row r="136" spans="1:18" ht="15" x14ac:dyDescent="0.25">
      <c r="A136" s="92"/>
      <c r="B136" s="103"/>
      <c r="C136" s="126"/>
      <c r="D136" s="104"/>
    </row>
    <row r="137" spans="1:18" ht="15" x14ac:dyDescent="0.25">
      <c r="A137" s="92"/>
      <c r="B137" s="97"/>
      <c r="C137" s="122" t="str">
        <f ca="1">IF(PORTADA!$E$35="A",CONCATENATE(J137,".- ",G137),"")</f>
        <v xml:space="preserve">23.- </v>
      </c>
      <c r="D137" s="99"/>
      <c r="E137" s="92"/>
      <c r="F137" s="92"/>
      <c r="G137" s="15" t="str">
        <f>IF(L141="FIN","",LOOKUP(I137,DATOS!A:A,DATOS!G:G))</f>
        <v/>
      </c>
      <c r="H137" s="15">
        <f>IF(L141="FIN",0,LOOKUP(I137,DATOS!A:A,DATOS!N:N))</f>
        <v>0</v>
      </c>
      <c r="I137" s="10">
        <f>+I131+1</f>
        <v>242</v>
      </c>
      <c r="J137" s="7">
        <f>+J131+1</f>
        <v>23</v>
      </c>
      <c r="K137" s="5" t="s">
        <v>32</v>
      </c>
      <c r="L137" s="5" t="s">
        <v>33</v>
      </c>
      <c r="M137" s="5" t="s">
        <v>38</v>
      </c>
      <c r="N137" s="5" t="s">
        <v>34</v>
      </c>
      <c r="O137" s="5" t="s">
        <v>35</v>
      </c>
      <c r="P137" s="5" t="s">
        <v>36</v>
      </c>
      <c r="Q137" s="5" t="str">
        <f>CONCATENATE("X",H137)</f>
        <v>X0</v>
      </c>
      <c r="R137" s="5" t="s">
        <v>37</v>
      </c>
    </row>
    <row r="138" spans="1:18" ht="15" x14ac:dyDescent="0.25">
      <c r="A138" s="131">
        <f ca="1">IF($E$2="X",0,IF(J139&gt;2,H137,J139))</f>
        <v>0</v>
      </c>
      <c r="B138" s="100"/>
      <c r="C138" s="123" t="str">
        <f ca="1">IF(PORTADA!$E$35="A",CONCATENATE(I138," ",G138),"")</f>
        <v xml:space="preserve">a)  </v>
      </c>
      <c r="D138" s="102"/>
      <c r="G138" s="13" t="str">
        <f>IF(L141="FIN","",LOOKUP(I137,DATOS!A:A,DATOS!J:J))</f>
        <v/>
      </c>
      <c r="I138" s="10" t="s">
        <v>44</v>
      </c>
      <c r="J138" s="5" t="s">
        <v>5</v>
      </c>
      <c r="K138" s="5">
        <f>IF(L138&gt;0,0,O138)</f>
        <v>0</v>
      </c>
      <c r="L138" s="5">
        <f>IF(O139&gt;0,1,0)</f>
        <v>0</v>
      </c>
      <c r="M138" s="5">
        <f>IF(L138=1,-1/COUNTA(P138:P141),0)</f>
        <v>0</v>
      </c>
      <c r="N138" s="5">
        <f>COUNTA(B138:B141)</f>
        <v>0</v>
      </c>
      <c r="O138" s="5">
        <f>COUNTIF(Q138:Q141,Q137)</f>
        <v>0</v>
      </c>
      <c r="P138" s="6" t="s">
        <v>0</v>
      </c>
      <c r="Q138" s="5" t="str">
        <f>CONCATENATE(B138,P138)</f>
        <v>A</v>
      </c>
      <c r="R138" s="5">
        <f>IF(O138&gt;0,O138+N138,N138*3)</f>
        <v>0</v>
      </c>
    </row>
    <row r="139" spans="1:18" ht="15" x14ac:dyDescent="0.25">
      <c r="A139" s="131"/>
      <c r="B139" s="100"/>
      <c r="C139" s="123" t="str">
        <f ca="1">IF(PORTADA!$E$35="A",CONCATENATE(I139," ",G139),"")</f>
        <v xml:space="preserve">b)  </v>
      </c>
      <c r="D139" s="102"/>
      <c r="G139" s="13" t="str">
        <f>IF(L141="FIN","",LOOKUP(I137,DATOS!A:A,DATOS!K:K))</f>
        <v/>
      </c>
      <c r="I139" s="10" t="s">
        <v>45</v>
      </c>
      <c r="J139" s="5">
        <f ca="1">IF(PORTADA!$E$35="A",R138,0)</f>
        <v>0</v>
      </c>
      <c r="K139" s="5"/>
      <c r="L139" s="5"/>
      <c r="M139" s="5"/>
      <c r="N139" s="5"/>
      <c r="O139" s="5">
        <f>N138-O138</f>
        <v>0</v>
      </c>
      <c r="P139" s="6" t="s">
        <v>1</v>
      </c>
      <c r="Q139" s="5" t="str">
        <f>CONCATENATE(B139,P139)</f>
        <v>B</v>
      </c>
      <c r="R139" s="5"/>
    </row>
    <row r="140" spans="1:18" ht="15" x14ac:dyDescent="0.25">
      <c r="A140" s="131"/>
      <c r="B140" s="100"/>
      <c r="C140" s="123" t="str">
        <f ca="1">IF(PORTADA!$E$35="A",CONCATENATE(I140," ",G140),"")</f>
        <v xml:space="preserve">c)  </v>
      </c>
      <c r="D140" s="102"/>
      <c r="G140" s="13" t="str">
        <f>IF(L141="FIN","",LOOKUP(I137,DATOS!A:A,DATOS!L:L))</f>
        <v/>
      </c>
      <c r="I140" s="10" t="s">
        <v>46</v>
      </c>
      <c r="J140" s="5"/>
      <c r="K140" s="5"/>
      <c r="L140" s="5"/>
      <c r="M140" s="5"/>
      <c r="N140" s="5"/>
      <c r="O140" s="5"/>
      <c r="P140" s="6" t="s">
        <v>2</v>
      </c>
      <c r="Q140" s="5" t="str">
        <f>CONCATENATE(B140,P140)</f>
        <v>C</v>
      </c>
      <c r="R140" s="5"/>
    </row>
    <row r="141" spans="1:18" ht="15" x14ac:dyDescent="0.25">
      <c r="A141" s="131"/>
      <c r="B141" s="100"/>
      <c r="C141" s="123" t="str">
        <f ca="1">IF(PORTADA!$E$35="A",CONCATENATE(I141," ",G141),"")</f>
        <v xml:space="preserve">d) </v>
      </c>
      <c r="D141" s="102"/>
      <c r="G141" s="13" t="str">
        <f>IF(L141="FIN","",LOOKUP(I137,DATOS!A:A,DATOS!M:M))</f>
        <v/>
      </c>
      <c r="I141" s="10" t="s">
        <v>47</v>
      </c>
      <c r="J141" s="17">
        <f>LOOKUP(I137,DATOS!A:A,DATOS!F:F)</f>
        <v>20</v>
      </c>
      <c r="K141" s="18" t="str">
        <f>LOOKUP(I137,DATOS!A:A,DATOS!D:D)</f>
        <v>TEST 11</v>
      </c>
      <c r="L141" s="16" t="str">
        <f>IF(J141=J137,"","FIN")</f>
        <v>FIN</v>
      </c>
      <c r="M141" s="5"/>
      <c r="N141" s="5"/>
      <c r="O141" s="5"/>
      <c r="P141" s="6" t="s">
        <v>3</v>
      </c>
      <c r="Q141" s="5" t="str">
        <f>CONCATENATE(B141,P141)</f>
        <v>D</v>
      </c>
      <c r="R141" s="5"/>
    </row>
    <row r="142" spans="1:18" ht="15" x14ac:dyDescent="0.25">
      <c r="A142" s="92"/>
      <c r="B142" s="103"/>
      <c r="C142" s="126"/>
      <c r="D142" s="104"/>
    </row>
    <row r="143" spans="1:18" ht="15" x14ac:dyDescent="0.25">
      <c r="A143" s="92"/>
      <c r="B143" s="97"/>
      <c r="C143" s="122" t="str">
        <f ca="1">IF(PORTADA!$E$35="A",CONCATENATE(J143,".- ",G143),"")</f>
        <v xml:space="preserve">24.- </v>
      </c>
      <c r="D143" s="99"/>
      <c r="E143" s="92"/>
      <c r="F143" s="92"/>
      <c r="G143" s="15" t="str">
        <f>IF(L147="FIN","",LOOKUP(I143,DATOS!A:A,DATOS!G:G))</f>
        <v/>
      </c>
      <c r="H143" s="15">
        <f>IF(L147="FIN",0,LOOKUP(I143,DATOS!A:A,DATOS!N:N))</f>
        <v>0</v>
      </c>
      <c r="I143" s="10">
        <f>+I137+1</f>
        <v>243</v>
      </c>
      <c r="J143" s="7">
        <f>+J137+1</f>
        <v>24</v>
      </c>
      <c r="K143" s="5" t="s">
        <v>32</v>
      </c>
      <c r="L143" s="5" t="s">
        <v>33</v>
      </c>
      <c r="M143" s="5" t="s">
        <v>38</v>
      </c>
      <c r="N143" s="5" t="s">
        <v>34</v>
      </c>
      <c r="O143" s="5" t="s">
        <v>35</v>
      </c>
      <c r="P143" s="5" t="s">
        <v>36</v>
      </c>
      <c r="Q143" s="5" t="str">
        <f>CONCATENATE("X",H143)</f>
        <v>X0</v>
      </c>
      <c r="R143" s="5" t="s">
        <v>37</v>
      </c>
    </row>
    <row r="144" spans="1:18" ht="15" x14ac:dyDescent="0.25">
      <c r="A144" s="131">
        <f ca="1">IF($E$2="X",0,IF(J145&gt;2,H143,J145))</f>
        <v>0</v>
      </c>
      <c r="B144" s="100"/>
      <c r="C144" s="123" t="str">
        <f ca="1">IF(PORTADA!$E$35="A",CONCATENATE(I144," ",G144),"")</f>
        <v xml:space="preserve">a)  </v>
      </c>
      <c r="D144" s="102"/>
      <c r="G144" s="13" t="str">
        <f>IF(L147="FIN","",LOOKUP(I143,DATOS!A:A,DATOS!J:J))</f>
        <v/>
      </c>
      <c r="I144" s="10" t="s">
        <v>44</v>
      </c>
      <c r="J144" s="5" t="s">
        <v>5</v>
      </c>
      <c r="K144" s="5">
        <f>IF(L144&gt;0,0,O144)</f>
        <v>0</v>
      </c>
      <c r="L144" s="5">
        <f>IF(O145&gt;0,1,0)</f>
        <v>0</v>
      </c>
      <c r="M144" s="5">
        <f>IF(L144=1,-1/COUNTA(P144:P147),0)</f>
        <v>0</v>
      </c>
      <c r="N144" s="5">
        <f>COUNTA(B144:B147)</f>
        <v>0</v>
      </c>
      <c r="O144" s="5">
        <f>COUNTIF(Q144:Q147,Q143)</f>
        <v>0</v>
      </c>
      <c r="P144" s="6" t="s">
        <v>0</v>
      </c>
      <c r="Q144" s="5" t="str">
        <f>CONCATENATE(B144,P144)</f>
        <v>A</v>
      </c>
      <c r="R144" s="5">
        <f>IF(O144&gt;0,O144+N144,N144*3)</f>
        <v>0</v>
      </c>
    </row>
    <row r="145" spans="1:18" ht="15" x14ac:dyDescent="0.25">
      <c r="A145" s="131"/>
      <c r="B145" s="100"/>
      <c r="C145" s="123" t="str">
        <f ca="1">IF(PORTADA!$E$35="A",CONCATENATE(I145," ",G145),"")</f>
        <v xml:space="preserve">b)  </v>
      </c>
      <c r="D145" s="102"/>
      <c r="G145" s="13" t="str">
        <f>IF(L147="FIN","",LOOKUP(I143,DATOS!A:A,DATOS!K:K))</f>
        <v/>
      </c>
      <c r="I145" s="10" t="s">
        <v>45</v>
      </c>
      <c r="J145" s="5">
        <f ca="1">IF(PORTADA!$E$35="A",R144,0)</f>
        <v>0</v>
      </c>
      <c r="K145" s="5"/>
      <c r="L145" s="5"/>
      <c r="M145" s="5"/>
      <c r="N145" s="5"/>
      <c r="O145" s="5">
        <f>N144-O144</f>
        <v>0</v>
      </c>
      <c r="P145" s="6" t="s">
        <v>1</v>
      </c>
      <c r="Q145" s="5" t="str">
        <f>CONCATENATE(B145,P145)</f>
        <v>B</v>
      </c>
      <c r="R145" s="5"/>
    </row>
    <row r="146" spans="1:18" ht="15" x14ac:dyDescent="0.25">
      <c r="A146" s="131"/>
      <c r="B146" s="100"/>
      <c r="C146" s="123" t="str">
        <f ca="1">IF(PORTADA!$E$35="A",CONCATENATE(I146," ",G146),"")</f>
        <v xml:space="preserve">c)  </v>
      </c>
      <c r="D146" s="102"/>
      <c r="G146" s="13" t="str">
        <f>IF(L147="FIN","",LOOKUP(I143,DATOS!A:A,DATOS!L:L))</f>
        <v/>
      </c>
      <c r="I146" s="10" t="s">
        <v>46</v>
      </c>
      <c r="J146" s="5"/>
      <c r="K146" s="5"/>
      <c r="L146" s="5"/>
      <c r="M146" s="5"/>
      <c r="N146" s="5"/>
      <c r="O146" s="5"/>
      <c r="P146" s="6" t="s">
        <v>2</v>
      </c>
      <c r="Q146" s="5" t="str">
        <f>CONCATENATE(B146,P146)</f>
        <v>C</v>
      </c>
      <c r="R146" s="5"/>
    </row>
    <row r="147" spans="1:18" ht="15" x14ac:dyDescent="0.25">
      <c r="A147" s="131"/>
      <c r="B147" s="100"/>
      <c r="C147" s="123" t="str">
        <f ca="1">IF(PORTADA!$E$35="A",CONCATENATE(I147," ",G147),"")</f>
        <v xml:space="preserve">d) </v>
      </c>
      <c r="D147" s="102"/>
      <c r="G147" s="13" t="str">
        <f>IF(L147="FIN","",LOOKUP(I143,DATOS!A:A,DATOS!M:M))</f>
        <v/>
      </c>
      <c r="I147" s="10" t="s">
        <v>47</v>
      </c>
      <c r="J147" s="17">
        <f>LOOKUP(I143,DATOS!A:A,DATOS!F:F)</f>
        <v>20</v>
      </c>
      <c r="K147" s="18" t="str">
        <f>LOOKUP(I143,DATOS!A:A,DATOS!D:D)</f>
        <v>TEST 11</v>
      </c>
      <c r="L147" s="16" t="str">
        <f>IF(J147=J143,"","FIN")</f>
        <v>FIN</v>
      </c>
      <c r="M147" s="5"/>
      <c r="N147" s="5"/>
      <c r="O147" s="5"/>
      <c r="P147" s="6" t="s">
        <v>3</v>
      </c>
      <c r="Q147" s="5" t="str">
        <f>CONCATENATE(B147,P147)</f>
        <v>D</v>
      </c>
      <c r="R147" s="5"/>
    </row>
    <row r="148" spans="1:18" ht="15" x14ac:dyDescent="0.25">
      <c r="A148" s="92"/>
      <c r="B148" s="103"/>
      <c r="C148" s="126"/>
      <c r="D148" s="104"/>
    </row>
    <row r="149" spans="1:18" ht="15" x14ac:dyDescent="0.25">
      <c r="A149" s="92"/>
      <c r="B149" s="97"/>
      <c r="C149" s="122" t="str">
        <f ca="1">IF(PORTADA!$E$35="A",CONCATENATE(J149,".- ",G149),"")</f>
        <v xml:space="preserve">25.- </v>
      </c>
      <c r="D149" s="99"/>
      <c r="E149" s="92"/>
      <c r="F149" s="92"/>
      <c r="G149" s="15" t="str">
        <f>IF(L153="FIN","",LOOKUP(I149,DATOS!A:A,DATOS!G:G))</f>
        <v/>
      </c>
      <c r="H149" s="15">
        <f>IF(L153="FIN",0,LOOKUP(I149,DATOS!A:A,DATOS!N:N))</f>
        <v>0</v>
      </c>
      <c r="I149" s="10">
        <f>+I143+1</f>
        <v>244</v>
      </c>
      <c r="J149" s="7">
        <f>+J143+1</f>
        <v>25</v>
      </c>
      <c r="K149" s="5" t="s">
        <v>32</v>
      </c>
      <c r="L149" s="5" t="s">
        <v>33</v>
      </c>
      <c r="M149" s="5" t="s">
        <v>38</v>
      </c>
      <c r="N149" s="5" t="s">
        <v>34</v>
      </c>
      <c r="O149" s="5" t="s">
        <v>35</v>
      </c>
      <c r="P149" s="5" t="s">
        <v>36</v>
      </c>
      <c r="Q149" s="5" t="str">
        <f>CONCATENATE("X",H149)</f>
        <v>X0</v>
      </c>
      <c r="R149" s="5" t="s">
        <v>37</v>
      </c>
    </row>
    <row r="150" spans="1:18" ht="15" x14ac:dyDescent="0.25">
      <c r="A150" s="131">
        <f ca="1">IF($E$2="X",0,IF(J151&gt;2,H149,J151))</f>
        <v>0</v>
      </c>
      <c r="B150" s="100"/>
      <c r="C150" s="123" t="str">
        <f ca="1">IF(PORTADA!$E$35="A",CONCATENATE(I150," ",G150),"")</f>
        <v xml:space="preserve">a)  </v>
      </c>
      <c r="D150" s="102"/>
      <c r="G150" s="13" t="str">
        <f>IF(L153="FIN","",LOOKUP(I149,DATOS!A:A,DATOS!J:J))</f>
        <v/>
      </c>
      <c r="I150" s="10" t="s">
        <v>44</v>
      </c>
      <c r="J150" s="5" t="s">
        <v>5</v>
      </c>
      <c r="K150" s="5">
        <f>IF(L150&gt;0,0,O150)</f>
        <v>0</v>
      </c>
      <c r="L150" s="5">
        <f>IF(O151&gt;0,1,0)</f>
        <v>0</v>
      </c>
      <c r="M150" s="5">
        <f>IF(L150=1,-1/COUNTA(P150:P153),0)</f>
        <v>0</v>
      </c>
      <c r="N150" s="5">
        <f>COUNTA(B150:B153)</f>
        <v>0</v>
      </c>
      <c r="O150" s="5">
        <f>COUNTIF(Q150:Q153,Q149)</f>
        <v>0</v>
      </c>
      <c r="P150" s="6" t="s">
        <v>0</v>
      </c>
      <c r="Q150" s="5" t="str">
        <f>CONCATENATE(B150,P150)</f>
        <v>A</v>
      </c>
      <c r="R150" s="5">
        <f>IF(O150&gt;0,O150+N150,N150*3)</f>
        <v>0</v>
      </c>
    </row>
    <row r="151" spans="1:18" ht="15" x14ac:dyDescent="0.25">
      <c r="A151" s="131"/>
      <c r="B151" s="100"/>
      <c r="C151" s="123" t="str">
        <f ca="1">IF(PORTADA!$E$35="A",CONCATENATE(I151," ",G151),"")</f>
        <v xml:space="preserve">b)  </v>
      </c>
      <c r="D151" s="102"/>
      <c r="G151" s="13" t="str">
        <f>IF(L153="FIN","",LOOKUP(I149,DATOS!A:A,DATOS!K:K))</f>
        <v/>
      </c>
      <c r="I151" s="10" t="s">
        <v>45</v>
      </c>
      <c r="J151" s="5">
        <f ca="1">IF(PORTADA!$E$35="A",R150,0)</f>
        <v>0</v>
      </c>
      <c r="K151" s="5"/>
      <c r="L151" s="5"/>
      <c r="M151" s="5"/>
      <c r="N151" s="5"/>
      <c r="O151" s="5">
        <f>N150-O150</f>
        <v>0</v>
      </c>
      <c r="P151" s="6" t="s">
        <v>1</v>
      </c>
      <c r="Q151" s="5" t="str">
        <f>CONCATENATE(B151,P151)</f>
        <v>B</v>
      </c>
      <c r="R151" s="5"/>
    </row>
    <row r="152" spans="1:18" ht="15" x14ac:dyDescent="0.25">
      <c r="A152" s="131"/>
      <c r="B152" s="100"/>
      <c r="C152" s="123" t="str">
        <f ca="1">IF(PORTADA!$E$35="A",CONCATENATE(I152," ",G152),"")</f>
        <v xml:space="preserve">c)  </v>
      </c>
      <c r="D152" s="102"/>
      <c r="G152" s="13" t="str">
        <f>IF(L153="FIN","",LOOKUP(I149,DATOS!A:A,DATOS!L:L))</f>
        <v/>
      </c>
      <c r="I152" s="10" t="s">
        <v>46</v>
      </c>
      <c r="J152" s="5"/>
      <c r="K152" s="5"/>
      <c r="L152" s="5"/>
      <c r="M152" s="5"/>
      <c r="N152" s="5"/>
      <c r="O152" s="5"/>
      <c r="P152" s="6" t="s">
        <v>2</v>
      </c>
      <c r="Q152" s="5" t="str">
        <f>CONCATENATE(B152,P152)</f>
        <v>C</v>
      </c>
      <c r="R152" s="5"/>
    </row>
    <row r="153" spans="1:18" ht="15" x14ac:dyDescent="0.25">
      <c r="A153" s="131"/>
      <c r="B153" s="100"/>
      <c r="C153" s="123" t="str">
        <f ca="1">IF(PORTADA!$E$35="A",CONCATENATE(I153," ",G153),"")</f>
        <v xml:space="preserve">d) </v>
      </c>
      <c r="D153" s="102"/>
      <c r="G153" s="13" t="str">
        <f>IF(L153="FIN","",LOOKUP(I149,DATOS!A:A,DATOS!M:M))</f>
        <v/>
      </c>
      <c r="I153" s="10" t="s">
        <v>47</v>
      </c>
      <c r="J153" s="17">
        <f>LOOKUP(I149,DATOS!A:A,DATOS!F:F)</f>
        <v>20</v>
      </c>
      <c r="K153" s="18" t="str">
        <f>LOOKUP(I149,DATOS!A:A,DATOS!D:D)</f>
        <v>TEST 11</v>
      </c>
      <c r="L153" s="16" t="str">
        <f>IF(J153=J149,"","FIN")</f>
        <v>FIN</v>
      </c>
      <c r="M153" s="5"/>
      <c r="N153" s="5"/>
      <c r="O153" s="5"/>
      <c r="P153" s="6" t="s">
        <v>3</v>
      </c>
      <c r="Q153" s="5" t="str">
        <f>CONCATENATE(B153,P153)</f>
        <v>D</v>
      </c>
      <c r="R153" s="5"/>
    </row>
    <row r="154" spans="1:18" ht="15" x14ac:dyDescent="0.25">
      <c r="A154" s="92"/>
      <c r="B154" s="103"/>
      <c r="C154" s="126"/>
      <c r="D154" s="104"/>
    </row>
    <row r="155" spans="1:18" ht="15" x14ac:dyDescent="0.25">
      <c r="A155" s="92"/>
      <c r="B155" s="97"/>
      <c r="C155" s="122" t="str">
        <f ca="1">IF(PORTADA!$E$35="A",CONCATENATE(J155,".- ",G155),"")</f>
        <v xml:space="preserve">26.- </v>
      </c>
      <c r="D155" s="99"/>
      <c r="E155" s="92"/>
      <c r="F155" s="92"/>
      <c r="G155" s="15" t="str">
        <f>IF(L159="FIN","",LOOKUP(I155,DATOS!A:A,DATOS!G:G))</f>
        <v/>
      </c>
      <c r="H155" s="15">
        <f>IF(L159="FIN",0,LOOKUP(I155,DATOS!A:A,DATOS!N:N))</f>
        <v>0</v>
      </c>
      <c r="I155" s="10">
        <f>+I149+1</f>
        <v>245</v>
      </c>
      <c r="J155" s="7">
        <f>+J149+1</f>
        <v>26</v>
      </c>
      <c r="K155" s="5" t="s">
        <v>32</v>
      </c>
      <c r="L155" s="5" t="s">
        <v>33</v>
      </c>
      <c r="M155" s="5" t="s">
        <v>38</v>
      </c>
      <c r="N155" s="5" t="s">
        <v>34</v>
      </c>
      <c r="O155" s="5" t="s">
        <v>35</v>
      </c>
      <c r="P155" s="5" t="s">
        <v>36</v>
      </c>
      <c r="Q155" s="5" t="str">
        <f>CONCATENATE("X",H155)</f>
        <v>X0</v>
      </c>
      <c r="R155" s="5" t="s">
        <v>37</v>
      </c>
    </row>
    <row r="156" spans="1:18" ht="15" x14ac:dyDescent="0.25">
      <c r="A156" s="131">
        <f ca="1">IF($E$2="X",0,IF(J157&gt;2,H155,J157))</f>
        <v>0</v>
      </c>
      <c r="B156" s="100"/>
      <c r="C156" s="123" t="str">
        <f ca="1">IF(PORTADA!$E$35="A",CONCATENATE(I156," ",G156),"")</f>
        <v xml:space="preserve">a)  </v>
      </c>
      <c r="D156" s="102"/>
      <c r="G156" s="13" t="str">
        <f>IF(L159="FIN","",LOOKUP(I155,DATOS!A:A,DATOS!J:J))</f>
        <v/>
      </c>
      <c r="I156" s="10" t="s">
        <v>44</v>
      </c>
      <c r="J156" s="5" t="s">
        <v>5</v>
      </c>
      <c r="K156" s="5">
        <f>IF(L156&gt;0,0,O156)</f>
        <v>0</v>
      </c>
      <c r="L156" s="5">
        <f>IF(O157&gt;0,1,0)</f>
        <v>0</v>
      </c>
      <c r="M156" s="5">
        <f>IF(L156=1,-1/COUNTA(P156:P159),0)</f>
        <v>0</v>
      </c>
      <c r="N156" s="5">
        <f>COUNTA(B156:B159)</f>
        <v>0</v>
      </c>
      <c r="O156" s="5">
        <f>COUNTIF(Q156:Q159,Q155)</f>
        <v>0</v>
      </c>
      <c r="P156" s="6" t="s">
        <v>0</v>
      </c>
      <c r="Q156" s="5" t="str">
        <f>CONCATENATE(B156,P156)</f>
        <v>A</v>
      </c>
      <c r="R156" s="5">
        <f>IF(O156&gt;0,O156+N156,N156*3)</f>
        <v>0</v>
      </c>
    </row>
    <row r="157" spans="1:18" ht="15" x14ac:dyDescent="0.25">
      <c r="A157" s="131"/>
      <c r="B157" s="100"/>
      <c r="C157" s="123" t="str">
        <f ca="1">IF(PORTADA!$E$35="A",CONCATENATE(I157," ",G157),"")</f>
        <v xml:space="preserve">b)  </v>
      </c>
      <c r="D157" s="102"/>
      <c r="G157" s="13" t="str">
        <f>IF(L159="FIN","",LOOKUP(I155,DATOS!A:A,DATOS!K:K))</f>
        <v/>
      </c>
      <c r="I157" s="10" t="s">
        <v>45</v>
      </c>
      <c r="J157" s="5">
        <f ca="1">IF(PORTADA!$E$35="A",R156,0)</f>
        <v>0</v>
      </c>
      <c r="K157" s="5"/>
      <c r="L157" s="5"/>
      <c r="M157" s="5"/>
      <c r="N157" s="5"/>
      <c r="O157" s="5">
        <f>N156-O156</f>
        <v>0</v>
      </c>
      <c r="P157" s="6" t="s">
        <v>1</v>
      </c>
      <c r="Q157" s="5" t="str">
        <f>CONCATENATE(B157,P157)</f>
        <v>B</v>
      </c>
      <c r="R157" s="5"/>
    </row>
    <row r="158" spans="1:18" ht="15" x14ac:dyDescent="0.25">
      <c r="A158" s="131"/>
      <c r="B158" s="100"/>
      <c r="C158" s="123" t="str">
        <f ca="1">IF(PORTADA!$E$35="A",CONCATENATE(I158," ",G158),"")</f>
        <v xml:space="preserve">c)  </v>
      </c>
      <c r="D158" s="102"/>
      <c r="G158" s="13" t="str">
        <f>IF(L159="FIN","",LOOKUP(I155,DATOS!A:A,DATOS!L:L))</f>
        <v/>
      </c>
      <c r="I158" s="10" t="s">
        <v>46</v>
      </c>
      <c r="J158" s="5"/>
      <c r="K158" s="5"/>
      <c r="L158" s="5"/>
      <c r="M158" s="5"/>
      <c r="N158" s="5"/>
      <c r="O158" s="5"/>
      <c r="P158" s="6" t="s">
        <v>2</v>
      </c>
      <c r="Q158" s="5" t="str">
        <f>CONCATENATE(B158,P158)</f>
        <v>C</v>
      </c>
      <c r="R158" s="5"/>
    </row>
    <row r="159" spans="1:18" ht="15" x14ac:dyDescent="0.25">
      <c r="A159" s="131"/>
      <c r="B159" s="100"/>
      <c r="C159" s="123" t="str">
        <f ca="1">IF(PORTADA!$E$35="A",CONCATENATE(I159," ",G159),"")</f>
        <v xml:space="preserve">d) </v>
      </c>
      <c r="D159" s="102"/>
      <c r="G159" s="13" t="str">
        <f>IF(L159="FIN","",LOOKUP(I155,DATOS!A:A,DATOS!M:M))</f>
        <v/>
      </c>
      <c r="I159" s="10" t="s">
        <v>47</v>
      </c>
      <c r="J159" s="17">
        <f>LOOKUP(I155,DATOS!A:A,DATOS!F:F)</f>
        <v>20</v>
      </c>
      <c r="K159" s="18" t="str">
        <f>LOOKUP(I155,DATOS!A:A,DATOS!D:D)</f>
        <v>TEST 11</v>
      </c>
      <c r="L159" s="16" t="str">
        <f>IF(J159=J155,"","FIN")</f>
        <v>FIN</v>
      </c>
      <c r="M159" s="5"/>
      <c r="N159" s="5"/>
      <c r="O159" s="5"/>
      <c r="P159" s="6" t="s">
        <v>3</v>
      </c>
      <c r="Q159" s="5" t="str">
        <f>CONCATENATE(B159,P159)</f>
        <v>D</v>
      </c>
      <c r="R159" s="5"/>
    </row>
    <row r="160" spans="1:18" ht="15" x14ac:dyDescent="0.25">
      <c r="A160" s="92"/>
      <c r="B160" s="103"/>
      <c r="C160" s="126"/>
      <c r="D160" s="104"/>
    </row>
    <row r="161" spans="1:18" ht="15" x14ac:dyDescent="0.25">
      <c r="A161" s="92"/>
      <c r="B161" s="97"/>
      <c r="C161" s="122" t="str">
        <f ca="1">IF(PORTADA!$E$35="A",CONCATENATE(J161,".- ",G161),"")</f>
        <v xml:space="preserve">27.- </v>
      </c>
      <c r="D161" s="99"/>
      <c r="E161" s="92"/>
      <c r="F161" s="92"/>
      <c r="G161" s="15" t="str">
        <f>IF(L165="FIN","",LOOKUP(I161,DATOS!A:A,DATOS!G:G))</f>
        <v/>
      </c>
      <c r="H161" s="15">
        <f>IF(L165="FIN",0,LOOKUP(I161,DATOS!A:A,DATOS!N:N))</f>
        <v>0</v>
      </c>
      <c r="I161" s="10">
        <f>+I155+1</f>
        <v>246</v>
      </c>
      <c r="J161" s="7">
        <f>+J155+1</f>
        <v>27</v>
      </c>
      <c r="K161" s="5" t="s">
        <v>32</v>
      </c>
      <c r="L161" s="5" t="s">
        <v>33</v>
      </c>
      <c r="M161" s="5" t="s">
        <v>38</v>
      </c>
      <c r="N161" s="5" t="s">
        <v>34</v>
      </c>
      <c r="O161" s="5" t="s">
        <v>35</v>
      </c>
      <c r="P161" s="5" t="s">
        <v>36</v>
      </c>
      <c r="Q161" s="5" t="str">
        <f>CONCATENATE("X",H161)</f>
        <v>X0</v>
      </c>
      <c r="R161" s="5" t="s">
        <v>37</v>
      </c>
    </row>
    <row r="162" spans="1:18" ht="15" x14ac:dyDescent="0.25">
      <c r="A162" s="131">
        <f ca="1">IF($E$2="X",0,IF(J163&gt;2,H161,J163))</f>
        <v>0</v>
      </c>
      <c r="B162" s="100"/>
      <c r="C162" s="123" t="str">
        <f ca="1">IF(PORTADA!$E$35="A",CONCATENATE(I162," ",G162),"")</f>
        <v xml:space="preserve">a)  </v>
      </c>
      <c r="D162" s="102"/>
      <c r="G162" s="13" t="str">
        <f>IF(L165="FIN","",LOOKUP(I161,DATOS!A:A,DATOS!J:J))</f>
        <v/>
      </c>
      <c r="I162" s="10" t="s">
        <v>44</v>
      </c>
      <c r="J162" s="5" t="s">
        <v>5</v>
      </c>
      <c r="K162" s="5">
        <f>IF(L162&gt;0,0,O162)</f>
        <v>0</v>
      </c>
      <c r="L162" s="5">
        <f>IF(O163&gt;0,1,0)</f>
        <v>0</v>
      </c>
      <c r="M162" s="5">
        <f>IF(L162=1,-1/COUNTA(P162:P165),0)</f>
        <v>0</v>
      </c>
      <c r="N162" s="5">
        <f>COUNTA(B162:B165)</f>
        <v>0</v>
      </c>
      <c r="O162" s="5">
        <f>COUNTIF(Q162:Q165,Q161)</f>
        <v>0</v>
      </c>
      <c r="P162" s="6" t="s">
        <v>0</v>
      </c>
      <c r="Q162" s="5" t="str">
        <f>CONCATENATE(B162,P162)</f>
        <v>A</v>
      </c>
      <c r="R162" s="5">
        <f>IF(O162&gt;0,O162+N162,N162*3)</f>
        <v>0</v>
      </c>
    </row>
    <row r="163" spans="1:18" ht="15" x14ac:dyDescent="0.25">
      <c r="A163" s="131"/>
      <c r="B163" s="100"/>
      <c r="C163" s="123" t="str">
        <f ca="1">IF(PORTADA!$E$35="A",CONCATENATE(I163," ",G163),"")</f>
        <v xml:space="preserve">b)  </v>
      </c>
      <c r="D163" s="102"/>
      <c r="G163" s="13" t="str">
        <f>IF(L165="FIN","",LOOKUP(I161,DATOS!A:A,DATOS!K:K))</f>
        <v/>
      </c>
      <c r="I163" s="10" t="s">
        <v>45</v>
      </c>
      <c r="J163" s="5">
        <f ca="1">IF(PORTADA!$E$35="A",R162,0)</f>
        <v>0</v>
      </c>
      <c r="K163" s="5"/>
      <c r="L163" s="5"/>
      <c r="M163" s="5"/>
      <c r="N163" s="5"/>
      <c r="O163" s="5">
        <f>N162-O162</f>
        <v>0</v>
      </c>
      <c r="P163" s="6" t="s">
        <v>1</v>
      </c>
      <c r="Q163" s="5" t="str">
        <f>CONCATENATE(B163,P163)</f>
        <v>B</v>
      </c>
      <c r="R163" s="5"/>
    </row>
    <row r="164" spans="1:18" ht="15" x14ac:dyDescent="0.25">
      <c r="A164" s="131"/>
      <c r="B164" s="100"/>
      <c r="C164" s="123" t="str">
        <f ca="1">IF(PORTADA!$E$35="A",CONCATENATE(I164," ",G164),"")</f>
        <v xml:space="preserve">c)  </v>
      </c>
      <c r="D164" s="102"/>
      <c r="G164" s="13" t="str">
        <f>IF(L165="FIN","",LOOKUP(I161,DATOS!A:A,DATOS!L:L))</f>
        <v/>
      </c>
      <c r="I164" s="10" t="s">
        <v>46</v>
      </c>
      <c r="J164" s="5"/>
      <c r="K164" s="5"/>
      <c r="L164" s="5"/>
      <c r="M164" s="5"/>
      <c r="N164" s="5"/>
      <c r="O164" s="5"/>
      <c r="P164" s="6" t="s">
        <v>2</v>
      </c>
      <c r="Q164" s="5" t="str">
        <f>CONCATENATE(B164,P164)</f>
        <v>C</v>
      </c>
      <c r="R164" s="5"/>
    </row>
    <row r="165" spans="1:18" ht="15" x14ac:dyDescent="0.25">
      <c r="A165" s="131"/>
      <c r="B165" s="100"/>
      <c r="C165" s="123" t="str">
        <f ca="1">IF(PORTADA!$E$35="A",CONCATENATE(I165," ",G165),"")</f>
        <v xml:space="preserve">d) </v>
      </c>
      <c r="D165" s="102"/>
      <c r="G165" s="13" t="str">
        <f>IF(L165="FIN","",LOOKUP(I161,DATOS!A:A,DATOS!M:M))</f>
        <v/>
      </c>
      <c r="I165" s="10" t="s">
        <v>47</v>
      </c>
      <c r="J165" s="17">
        <f>LOOKUP(I161,DATOS!A:A,DATOS!F:F)</f>
        <v>20</v>
      </c>
      <c r="K165" s="18" t="str">
        <f>LOOKUP(I161,DATOS!A:A,DATOS!D:D)</f>
        <v>TEST 11</v>
      </c>
      <c r="L165" s="16" t="str">
        <f>IF(J165=J161,"","FIN")</f>
        <v>FIN</v>
      </c>
      <c r="M165" s="5"/>
      <c r="N165" s="5"/>
      <c r="O165" s="5"/>
      <c r="P165" s="6" t="s">
        <v>3</v>
      </c>
      <c r="Q165" s="5" t="str">
        <f>CONCATENATE(B165,P165)</f>
        <v>D</v>
      </c>
      <c r="R165" s="5"/>
    </row>
    <row r="166" spans="1:18" ht="15" x14ac:dyDescent="0.25">
      <c r="A166" s="92"/>
      <c r="B166" s="103"/>
      <c r="C166" s="126"/>
      <c r="D166" s="104"/>
    </row>
    <row r="167" spans="1:18" ht="15" x14ac:dyDescent="0.25">
      <c r="A167" s="92"/>
      <c r="B167" s="97"/>
      <c r="C167" s="122" t="str">
        <f ca="1">IF(PORTADA!$E$35="A",CONCATENATE(J167,".- ",G167),"")</f>
        <v xml:space="preserve">28.- </v>
      </c>
      <c r="D167" s="99"/>
      <c r="E167" s="92"/>
      <c r="F167" s="92"/>
      <c r="G167" s="15" t="str">
        <f>IF(L171="FIN","",LOOKUP(I167,DATOS!A:A,DATOS!G:G))</f>
        <v/>
      </c>
      <c r="H167" s="15">
        <f>IF(L171="FIN",0,LOOKUP(I167,DATOS!A:A,DATOS!N:N))</f>
        <v>0</v>
      </c>
      <c r="I167" s="10">
        <f>+I161+1</f>
        <v>247</v>
      </c>
      <c r="J167" s="7">
        <f>+J161+1</f>
        <v>28</v>
      </c>
      <c r="K167" s="5" t="s">
        <v>32</v>
      </c>
      <c r="L167" s="5" t="s">
        <v>33</v>
      </c>
      <c r="M167" s="5" t="s">
        <v>38</v>
      </c>
      <c r="N167" s="5" t="s">
        <v>34</v>
      </c>
      <c r="O167" s="5" t="s">
        <v>35</v>
      </c>
      <c r="P167" s="5" t="s">
        <v>36</v>
      </c>
      <c r="Q167" s="5" t="str">
        <f>CONCATENATE("X",H167)</f>
        <v>X0</v>
      </c>
      <c r="R167" s="5" t="s">
        <v>37</v>
      </c>
    </row>
    <row r="168" spans="1:18" ht="15" x14ac:dyDescent="0.25">
      <c r="A168" s="131">
        <f ca="1">IF($E$2="X",0,IF(J169&gt;2,H167,J169))</f>
        <v>0</v>
      </c>
      <c r="B168" s="100"/>
      <c r="C168" s="123" t="str">
        <f ca="1">IF(PORTADA!$E$35="A",CONCATENATE(I168," ",G168),"")</f>
        <v xml:space="preserve">a)  </v>
      </c>
      <c r="D168" s="102"/>
      <c r="G168" s="13" t="str">
        <f>IF(L171="FIN","",LOOKUP(I167,DATOS!A:A,DATOS!J:J))</f>
        <v/>
      </c>
      <c r="I168" s="10" t="s">
        <v>44</v>
      </c>
      <c r="J168" s="5" t="s">
        <v>5</v>
      </c>
      <c r="K168" s="5">
        <f>IF(L168&gt;0,0,O168)</f>
        <v>0</v>
      </c>
      <c r="L168" s="5">
        <f>IF(O169&gt;0,1,0)</f>
        <v>0</v>
      </c>
      <c r="M168" s="5">
        <f>IF(L168=1,-1/COUNTA(P168:P171),0)</f>
        <v>0</v>
      </c>
      <c r="N168" s="5">
        <f>COUNTA(B168:B171)</f>
        <v>0</v>
      </c>
      <c r="O168" s="5">
        <f>COUNTIF(Q168:Q171,Q167)</f>
        <v>0</v>
      </c>
      <c r="P168" s="6" t="s">
        <v>0</v>
      </c>
      <c r="Q168" s="5" t="str">
        <f>CONCATENATE(B168,P168)</f>
        <v>A</v>
      </c>
      <c r="R168" s="5">
        <f>IF(O168&gt;0,O168+N168,N168*3)</f>
        <v>0</v>
      </c>
    </row>
    <row r="169" spans="1:18" ht="15" x14ac:dyDescent="0.25">
      <c r="A169" s="131"/>
      <c r="B169" s="100"/>
      <c r="C169" s="123" t="str">
        <f ca="1">IF(PORTADA!$E$35="A",CONCATENATE(I169," ",G169),"")</f>
        <v xml:space="preserve">b)  </v>
      </c>
      <c r="D169" s="102"/>
      <c r="G169" s="13" t="str">
        <f>IF(L171="FIN","",LOOKUP(I167,DATOS!A:A,DATOS!K:K))</f>
        <v/>
      </c>
      <c r="I169" s="10" t="s">
        <v>45</v>
      </c>
      <c r="J169" s="5">
        <f ca="1">IF(PORTADA!$E$35="A",R168,0)</f>
        <v>0</v>
      </c>
      <c r="K169" s="5"/>
      <c r="L169" s="5"/>
      <c r="M169" s="5"/>
      <c r="N169" s="5"/>
      <c r="O169" s="5">
        <f>N168-O168</f>
        <v>0</v>
      </c>
      <c r="P169" s="6" t="s">
        <v>1</v>
      </c>
      <c r="Q169" s="5" t="str">
        <f>CONCATENATE(B169,P169)</f>
        <v>B</v>
      </c>
      <c r="R169" s="5"/>
    </row>
    <row r="170" spans="1:18" ht="15" x14ac:dyDescent="0.25">
      <c r="A170" s="131"/>
      <c r="B170" s="100"/>
      <c r="C170" s="123" t="str">
        <f ca="1">IF(PORTADA!$E$35="A",CONCATENATE(I170," ",G170),"")</f>
        <v xml:space="preserve">c)  </v>
      </c>
      <c r="D170" s="102"/>
      <c r="G170" s="13" t="str">
        <f>IF(L171="FIN","",LOOKUP(I167,DATOS!A:A,DATOS!L:L))</f>
        <v/>
      </c>
      <c r="I170" s="10" t="s">
        <v>46</v>
      </c>
      <c r="J170" s="5"/>
      <c r="K170" s="5"/>
      <c r="L170" s="5"/>
      <c r="M170" s="5"/>
      <c r="N170" s="5"/>
      <c r="O170" s="5"/>
      <c r="P170" s="6" t="s">
        <v>2</v>
      </c>
      <c r="Q170" s="5" t="str">
        <f>CONCATENATE(B170,P170)</f>
        <v>C</v>
      </c>
      <c r="R170" s="5"/>
    </row>
    <row r="171" spans="1:18" ht="15" x14ac:dyDescent="0.25">
      <c r="A171" s="131"/>
      <c r="B171" s="100"/>
      <c r="C171" s="123" t="str">
        <f ca="1">IF(PORTADA!$E$35="A",CONCATENATE(I171," ",G171),"")</f>
        <v xml:space="preserve">d) </v>
      </c>
      <c r="D171" s="102"/>
      <c r="G171" s="13" t="str">
        <f>IF(L171="FIN","",LOOKUP(I167,DATOS!A:A,DATOS!M:M))</f>
        <v/>
      </c>
      <c r="I171" s="10" t="s">
        <v>47</v>
      </c>
      <c r="J171" s="17">
        <f>LOOKUP(I167,DATOS!A:A,DATOS!F:F)</f>
        <v>20</v>
      </c>
      <c r="K171" s="18" t="str">
        <f>LOOKUP(I167,DATOS!A:A,DATOS!D:D)</f>
        <v>TEST 11</v>
      </c>
      <c r="L171" s="16" t="str">
        <f>IF(J171=J167,"","FIN")</f>
        <v>FIN</v>
      </c>
      <c r="M171" s="5"/>
      <c r="N171" s="5"/>
      <c r="O171" s="5"/>
      <c r="P171" s="6" t="s">
        <v>3</v>
      </c>
      <c r="Q171" s="5" t="str">
        <f>CONCATENATE(B171,P171)</f>
        <v>D</v>
      </c>
      <c r="R171" s="5"/>
    </row>
    <row r="172" spans="1:18" ht="15" x14ac:dyDescent="0.25">
      <c r="A172" s="92"/>
      <c r="B172" s="103"/>
      <c r="C172" s="126"/>
      <c r="D172" s="104"/>
    </row>
    <row r="173" spans="1:18" ht="15" x14ac:dyDescent="0.25">
      <c r="A173" s="92"/>
      <c r="B173" s="97"/>
      <c r="C173" s="122" t="str">
        <f ca="1">IF(PORTADA!$E$35="A",CONCATENATE(J173,".- ",G173),"")</f>
        <v xml:space="preserve">29.- </v>
      </c>
      <c r="D173" s="99"/>
      <c r="E173" s="92"/>
      <c r="F173" s="92"/>
      <c r="G173" s="15" t="str">
        <f>IF(L177="FIN","",LOOKUP(I173,DATOS!A:A,DATOS!G:G))</f>
        <v/>
      </c>
      <c r="H173" s="15">
        <f>IF(L177="FIN",0,LOOKUP(I173,DATOS!A:A,DATOS!N:N))</f>
        <v>0</v>
      </c>
      <c r="I173" s="10">
        <f>+I167+1</f>
        <v>248</v>
      </c>
      <c r="J173" s="7">
        <f>+J167+1</f>
        <v>29</v>
      </c>
      <c r="K173" s="5" t="s">
        <v>32</v>
      </c>
      <c r="L173" s="5" t="s">
        <v>33</v>
      </c>
      <c r="M173" s="5" t="s">
        <v>38</v>
      </c>
      <c r="N173" s="5" t="s">
        <v>34</v>
      </c>
      <c r="O173" s="5" t="s">
        <v>35</v>
      </c>
      <c r="P173" s="5" t="s">
        <v>36</v>
      </c>
      <c r="Q173" s="5" t="str">
        <f>CONCATENATE("X",H173)</f>
        <v>X0</v>
      </c>
      <c r="R173" s="5" t="s">
        <v>37</v>
      </c>
    </row>
    <row r="174" spans="1:18" ht="15" x14ac:dyDescent="0.25">
      <c r="A174" s="131">
        <f ca="1">IF($E$2="X",0,IF(J175&gt;2,H173,J175))</f>
        <v>0</v>
      </c>
      <c r="B174" s="100"/>
      <c r="C174" s="123" t="str">
        <f ca="1">IF(PORTADA!$E$35="A",CONCATENATE(I174," ",G174),"")</f>
        <v xml:space="preserve">a)  </v>
      </c>
      <c r="D174" s="102"/>
      <c r="G174" s="13" t="str">
        <f>IF(L177="FIN","",LOOKUP(I173,DATOS!A:A,DATOS!J:J))</f>
        <v/>
      </c>
      <c r="I174" s="10" t="s">
        <v>44</v>
      </c>
      <c r="J174" s="5" t="s">
        <v>5</v>
      </c>
      <c r="K174" s="5">
        <f>IF(L174&gt;0,0,O174)</f>
        <v>0</v>
      </c>
      <c r="L174" s="5">
        <f>IF(O175&gt;0,1,0)</f>
        <v>0</v>
      </c>
      <c r="M174" s="5">
        <f>IF(L174=1,-1/COUNTA(P174:P177),0)</f>
        <v>0</v>
      </c>
      <c r="N174" s="5">
        <f>COUNTA(B174:B177)</f>
        <v>0</v>
      </c>
      <c r="O174" s="5">
        <f>COUNTIF(Q174:Q177,Q173)</f>
        <v>0</v>
      </c>
      <c r="P174" s="6" t="s">
        <v>0</v>
      </c>
      <c r="Q174" s="5" t="str">
        <f>CONCATENATE(B174,P174)</f>
        <v>A</v>
      </c>
      <c r="R174" s="5">
        <f>IF(O174&gt;0,O174+N174,N174*3)</f>
        <v>0</v>
      </c>
    </row>
    <row r="175" spans="1:18" ht="15" x14ac:dyDescent="0.25">
      <c r="A175" s="131"/>
      <c r="B175" s="100"/>
      <c r="C175" s="123" t="str">
        <f ca="1">IF(PORTADA!$E$35="A",CONCATENATE(I175," ",G175),"")</f>
        <v xml:space="preserve">b)  </v>
      </c>
      <c r="D175" s="102"/>
      <c r="G175" s="13" t="str">
        <f>IF(L177="FIN","",LOOKUP(I173,DATOS!A:A,DATOS!K:K))</f>
        <v/>
      </c>
      <c r="I175" s="10" t="s">
        <v>45</v>
      </c>
      <c r="J175" s="5">
        <f ca="1">IF(PORTADA!$E$35="A",R174,0)</f>
        <v>0</v>
      </c>
      <c r="K175" s="5"/>
      <c r="L175" s="5"/>
      <c r="M175" s="5"/>
      <c r="N175" s="5"/>
      <c r="O175" s="5">
        <f>N174-O174</f>
        <v>0</v>
      </c>
      <c r="P175" s="6" t="s">
        <v>1</v>
      </c>
      <c r="Q175" s="5" t="str">
        <f>CONCATENATE(B175,P175)</f>
        <v>B</v>
      </c>
      <c r="R175" s="5"/>
    </row>
    <row r="176" spans="1:18" ht="15" x14ac:dyDescent="0.25">
      <c r="A176" s="131"/>
      <c r="B176" s="100"/>
      <c r="C176" s="123" t="str">
        <f ca="1">IF(PORTADA!$E$35="A",CONCATENATE(I176," ",G176),"")</f>
        <v xml:space="preserve">c)  </v>
      </c>
      <c r="D176" s="102"/>
      <c r="G176" s="13" t="str">
        <f>IF(L177="FIN","",LOOKUP(I173,DATOS!A:A,DATOS!L:L))</f>
        <v/>
      </c>
      <c r="I176" s="10" t="s">
        <v>46</v>
      </c>
      <c r="J176" s="5"/>
      <c r="K176" s="5"/>
      <c r="L176" s="5"/>
      <c r="M176" s="5"/>
      <c r="N176" s="5"/>
      <c r="O176" s="5"/>
      <c r="P176" s="6" t="s">
        <v>2</v>
      </c>
      <c r="Q176" s="5" t="str">
        <f>CONCATENATE(B176,P176)</f>
        <v>C</v>
      </c>
      <c r="R176" s="5"/>
    </row>
    <row r="177" spans="1:18" ht="15" x14ac:dyDescent="0.25">
      <c r="A177" s="131"/>
      <c r="B177" s="100"/>
      <c r="C177" s="123" t="str">
        <f ca="1">IF(PORTADA!$E$35="A",CONCATENATE(I177," ",G177),"")</f>
        <v xml:space="preserve">d) </v>
      </c>
      <c r="D177" s="102"/>
      <c r="G177" s="13" t="str">
        <f>IF(L177="FIN","",LOOKUP(I173,DATOS!A:A,DATOS!M:M))</f>
        <v/>
      </c>
      <c r="I177" s="10" t="s">
        <v>47</v>
      </c>
      <c r="J177" s="17">
        <f>LOOKUP(I173,DATOS!A:A,DATOS!F:F)</f>
        <v>20</v>
      </c>
      <c r="K177" s="18" t="str">
        <f>LOOKUP(I173,DATOS!A:A,DATOS!D:D)</f>
        <v>TEST 11</v>
      </c>
      <c r="L177" s="16" t="str">
        <f>IF(J177=J173,"","FIN")</f>
        <v>FIN</v>
      </c>
      <c r="M177" s="5"/>
      <c r="N177" s="5"/>
      <c r="O177" s="5"/>
      <c r="P177" s="6" t="s">
        <v>3</v>
      </c>
      <c r="Q177" s="5" t="str">
        <f>CONCATENATE(B177,P177)</f>
        <v>D</v>
      </c>
      <c r="R177" s="5"/>
    </row>
    <row r="178" spans="1:18" ht="15" x14ac:dyDescent="0.25">
      <c r="A178" s="92"/>
      <c r="B178" s="103"/>
      <c r="C178" s="126"/>
      <c r="D178" s="104"/>
    </row>
    <row r="179" spans="1:18" ht="15" x14ac:dyDescent="0.25">
      <c r="A179" s="92"/>
      <c r="B179" s="97"/>
      <c r="C179" s="122" t="str">
        <f ca="1">IF(PORTADA!$E$35="A",CONCATENATE(J179,".- ",G179),"")</f>
        <v xml:space="preserve">30.- </v>
      </c>
      <c r="D179" s="99"/>
      <c r="E179" s="92"/>
      <c r="F179" s="92"/>
      <c r="G179" s="15" t="str">
        <f>IF(L183="FIN","",LOOKUP(I179,DATOS!A:A,DATOS!G:G))</f>
        <v/>
      </c>
      <c r="H179" s="15">
        <f>IF(L183="FIN",0,LOOKUP(I179,DATOS!A:A,DATOS!N:N))</f>
        <v>0</v>
      </c>
      <c r="I179" s="10">
        <f>+I173+1</f>
        <v>249</v>
      </c>
      <c r="J179" s="7">
        <f>+J173+1</f>
        <v>30</v>
      </c>
      <c r="K179" s="5" t="s">
        <v>32</v>
      </c>
      <c r="L179" s="5" t="s">
        <v>33</v>
      </c>
      <c r="M179" s="5" t="s">
        <v>38</v>
      </c>
      <c r="N179" s="5" t="s">
        <v>34</v>
      </c>
      <c r="O179" s="5" t="s">
        <v>35</v>
      </c>
      <c r="P179" s="5" t="s">
        <v>36</v>
      </c>
      <c r="Q179" s="5" t="str">
        <f>CONCATENATE("X",H179)</f>
        <v>X0</v>
      </c>
      <c r="R179" s="5" t="s">
        <v>37</v>
      </c>
    </row>
    <row r="180" spans="1:18" ht="15" x14ac:dyDescent="0.25">
      <c r="A180" s="131">
        <f ca="1">IF($E$2="X",0,IF(J181&gt;2,H179,J181))</f>
        <v>0</v>
      </c>
      <c r="B180" s="100"/>
      <c r="C180" s="123" t="str">
        <f ca="1">IF(PORTADA!$E$35="A",CONCATENATE(I180," ",G180),"")</f>
        <v xml:space="preserve">a)  </v>
      </c>
      <c r="D180" s="102"/>
      <c r="G180" s="13" t="str">
        <f>IF(L183="FIN","",LOOKUP(I179,DATOS!A:A,DATOS!J:J))</f>
        <v/>
      </c>
      <c r="I180" s="10" t="s">
        <v>44</v>
      </c>
      <c r="J180" s="5" t="s">
        <v>5</v>
      </c>
      <c r="K180" s="5">
        <f>IF(L180&gt;0,0,O180)</f>
        <v>0</v>
      </c>
      <c r="L180" s="5">
        <f>IF(O181&gt;0,1,0)</f>
        <v>0</v>
      </c>
      <c r="M180" s="5">
        <f>IF(L180=1,-1/COUNTA(P180:P183),0)</f>
        <v>0</v>
      </c>
      <c r="N180" s="5">
        <f>COUNTA(B180:B183)</f>
        <v>0</v>
      </c>
      <c r="O180" s="5">
        <f>COUNTIF(Q180:Q183,Q179)</f>
        <v>0</v>
      </c>
      <c r="P180" s="6" t="s">
        <v>0</v>
      </c>
      <c r="Q180" s="5" t="str">
        <f>CONCATENATE(B180,P180)</f>
        <v>A</v>
      </c>
      <c r="R180" s="5">
        <f>IF(O180&gt;0,O180+N180,N180*3)</f>
        <v>0</v>
      </c>
    </row>
    <row r="181" spans="1:18" ht="15" x14ac:dyDescent="0.25">
      <c r="A181" s="131"/>
      <c r="B181" s="100"/>
      <c r="C181" s="123" t="str">
        <f ca="1">IF(PORTADA!$E$35="A",CONCATENATE(I181," ",G181),"")</f>
        <v xml:space="preserve">b)  </v>
      </c>
      <c r="D181" s="102"/>
      <c r="G181" s="13" t="str">
        <f>IF(L183="FIN","",LOOKUP(I179,DATOS!A:A,DATOS!K:K))</f>
        <v/>
      </c>
      <c r="I181" s="10" t="s">
        <v>45</v>
      </c>
      <c r="J181" s="5">
        <f ca="1">IF(PORTADA!$E$35="A",R180,0)</f>
        <v>0</v>
      </c>
      <c r="K181" s="5"/>
      <c r="L181" s="5"/>
      <c r="M181" s="5"/>
      <c r="N181" s="5"/>
      <c r="O181" s="5">
        <f>N180-O180</f>
        <v>0</v>
      </c>
      <c r="P181" s="6" t="s">
        <v>1</v>
      </c>
      <c r="Q181" s="5" t="str">
        <f>CONCATENATE(B181,P181)</f>
        <v>B</v>
      </c>
      <c r="R181" s="5"/>
    </row>
    <row r="182" spans="1:18" ht="15" x14ac:dyDescent="0.25">
      <c r="A182" s="131"/>
      <c r="B182" s="100"/>
      <c r="C182" s="123" t="str">
        <f ca="1">IF(PORTADA!$E$35="A",CONCATENATE(I182," ",G182),"")</f>
        <v xml:space="preserve">c)  </v>
      </c>
      <c r="D182" s="102"/>
      <c r="G182" s="13" t="str">
        <f>IF(L183="FIN","",LOOKUP(I179,DATOS!A:A,DATOS!L:L))</f>
        <v/>
      </c>
      <c r="I182" s="10" t="s">
        <v>46</v>
      </c>
      <c r="J182" s="5"/>
      <c r="K182" s="5"/>
      <c r="L182" s="5"/>
      <c r="M182" s="5"/>
      <c r="N182" s="5"/>
      <c r="O182" s="5"/>
      <c r="P182" s="6" t="s">
        <v>2</v>
      </c>
      <c r="Q182" s="5" t="str">
        <f>CONCATENATE(B182,P182)</f>
        <v>C</v>
      </c>
      <c r="R182" s="5"/>
    </row>
    <row r="183" spans="1:18" ht="15" x14ac:dyDescent="0.25">
      <c r="A183" s="131"/>
      <c r="B183" s="100"/>
      <c r="C183" s="123" t="str">
        <f ca="1">IF(PORTADA!$E$35="A",CONCATENATE(I183," ",G183),"")</f>
        <v xml:space="preserve">d) </v>
      </c>
      <c r="D183" s="102"/>
      <c r="G183" s="13" t="str">
        <f>IF(L183="FIN","",LOOKUP(I179,DATOS!A:A,DATOS!M:M))</f>
        <v/>
      </c>
      <c r="I183" s="10" t="s">
        <v>47</v>
      </c>
      <c r="J183" s="17">
        <f>LOOKUP(I179,DATOS!A:A,DATOS!F:F)</f>
        <v>20</v>
      </c>
      <c r="K183" s="18" t="str">
        <f>LOOKUP(I179,DATOS!A:A,DATOS!D:D)</f>
        <v>TEST 11</v>
      </c>
      <c r="L183" s="16" t="str">
        <f>IF(J183=J179,"","FIN")</f>
        <v>FIN</v>
      </c>
      <c r="M183" s="5"/>
      <c r="N183" s="5"/>
      <c r="O183" s="5"/>
      <c r="P183" s="6" t="s">
        <v>3</v>
      </c>
      <c r="Q183" s="5" t="str">
        <f>CONCATENATE(B183,P183)</f>
        <v>D</v>
      </c>
      <c r="R183" s="5"/>
    </row>
    <row r="184" spans="1:18" ht="15" x14ac:dyDescent="0.25">
      <c r="A184" s="92"/>
      <c r="B184" s="103"/>
      <c r="C184" s="126"/>
      <c r="D184" s="104"/>
    </row>
    <row r="185" spans="1:18" ht="15" hidden="1" x14ac:dyDescent="0.25"/>
    <row r="186" spans="1:18" ht="15" hidden="1" x14ac:dyDescent="0.25"/>
    <row r="187" spans="1:18" ht="15" hidden="1" x14ac:dyDescent="0.25"/>
    <row r="188" spans="1:18" ht="15" hidden="1" x14ac:dyDescent="0.25"/>
    <row r="189" spans="1:18" ht="15" hidden="1" x14ac:dyDescent="0.25"/>
    <row r="190" spans="1:18" ht="15" hidden="1" x14ac:dyDescent="0.25"/>
    <row r="191" spans="1:18" ht="15" hidden="1" x14ac:dyDescent="0.25"/>
    <row r="192" spans="1:18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0" hidden="1" customHeight="1" x14ac:dyDescent="0.25"/>
    <row r="221" ht="0" hidden="1" customHeight="1" x14ac:dyDescent="0.25"/>
    <row r="222" ht="0" hidden="1" customHeight="1" x14ac:dyDescent="0.25"/>
    <row r="223" ht="0" hidden="1" customHeight="1" x14ac:dyDescent="0.25"/>
    <row r="224" ht="0" hidden="1" customHeight="1" x14ac:dyDescent="0.25"/>
    <row r="225" ht="0" hidden="1" customHeight="1" x14ac:dyDescent="0.25"/>
    <row r="226" ht="0" hidden="1" customHeight="1" x14ac:dyDescent="0.25"/>
    <row r="227" ht="0" hidden="1" customHeight="1" x14ac:dyDescent="0.25"/>
    <row r="228" ht="0" hidden="1" customHeight="1" x14ac:dyDescent="0.25"/>
    <row r="229" ht="0" hidden="1" customHeight="1" x14ac:dyDescent="0.25"/>
    <row r="230" ht="0" hidden="1" customHeight="1" x14ac:dyDescent="0.25"/>
    <row r="231" ht="0" hidden="1" customHeight="1" x14ac:dyDescent="0.25"/>
    <row r="232" ht="0" hidden="1" customHeight="1" x14ac:dyDescent="0.25"/>
    <row r="233" ht="0" hidden="1" customHeight="1" x14ac:dyDescent="0.25"/>
    <row r="234" ht="0" hidden="1" customHeight="1" x14ac:dyDescent="0.25"/>
    <row r="235" ht="0" hidden="1" customHeight="1" x14ac:dyDescent="0.25"/>
    <row r="236" ht="0" hidden="1" customHeight="1" x14ac:dyDescent="0.25"/>
    <row r="237" ht="0" hidden="1" customHeight="1" x14ac:dyDescent="0.25"/>
    <row r="238" ht="0" hidden="1" customHeight="1" x14ac:dyDescent="0.25"/>
    <row r="239" ht="0" hidden="1" customHeight="1" x14ac:dyDescent="0.25"/>
    <row r="240" ht="0" hidden="1" customHeight="1" x14ac:dyDescent="0.25"/>
    <row r="241" ht="0" hidden="1" customHeight="1" x14ac:dyDescent="0.25"/>
    <row r="242" ht="0" hidden="1" customHeight="1" x14ac:dyDescent="0.25"/>
    <row r="243" ht="0" hidden="1" customHeight="1" x14ac:dyDescent="0.25"/>
    <row r="244" ht="0" hidden="1" customHeight="1" x14ac:dyDescent="0.25"/>
    <row r="245" ht="0" hidden="1" customHeight="1" x14ac:dyDescent="0.25"/>
    <row r="246" ht="0" hidden="1" customHeight="1" x14ac:dyDescent="0.25"/>
    <row r="247" ht="0" hidden="1" customHeight="1" x14ac:dyDescent="0.25"/>
    <row r="248" ht="0" hidden="1" customHeight="1" x14ac:dyDescent="0.25"/>
    <row r="249" ht="0" hidden="1" customHeight="1" x14ac:dyDescent="0.25"/>
    <row r="250" ht="0" hidden="1" customHeight="1" x14ac:dyDescent="0.25"/>
    <row r="251" ht="0" hidden="1" customHeight="1" x14ac:dyDescent="0.25"/>
    <row r="252" ht="0" hidden="1" customHeight="1" x14ac:dyDescent="0.25"/>
    <row r="253" ht="0" hidden="1" customHeight="1" x14ac:dyDescent="0.25"/>
    <row r="254" ht="0" hidden="1" customHeight="1" x14ac:dyDescent="0.25"/>
    <row r="255" ht="0" hidden="1" customHeight="1" x14ac:dyDescent="0.25"/>
    <row r="256" ht="0" hidden="1" customHeight="1" x14ac:dyDescent="0.25"/>
    <row r="257" ht="0" hidden="1" customHeight="1" x14ac:dyDescent="0.25"/>
    <row r="258" ht="0" hidden="1" customHeight="1" x14ac:dyDescent="0.25"/>
    <row r="259" ht="0" hidden="1" customHeight="1" x14ac:dyDescent="0.25"/>
    <row r="260" ht="0" hidden="1" customHeight="1" x14ac:dyDescent="0.25"/>
    <row r="261" ht="0" hidden="1" customHeight="1" x14ac:dyDescent="0.25"/>
    <row r="262" ht="0" hidden="1" customHeight="1" x14ac:dyDescent="0.25"/>
    <row r="263" ht="0" hidden="1" customHeight="1" x14ac:dyDescent="0.25"/>
    <row r="264" ht="0" hidden="1" customHeight="1" x14ac:dyDescent="0.25"/>
    <row r="265" ht="0" hidden="1" customHeight="1" x14ac:dyDescent="0.25"/>
    <row r="266" ht="0" hidden="1" customHeight="1" x14ac:dyDescent="0.25"/>
    <row r="267" ht="0" hidden="1" customHeight="1" x14ac:dyDescent="0.25"/>
    <row r="268" ht="0" hidden="1" customHeight="1" x14ac:dyDescent="0.25"/>
    <row r="269" ht="0" hidden="1" customHeight="1" x14ac:dyDescent="0.25"/>
    <row r="270" ht="0" hidden="1" customHeight="1" x14ac:dyDescent="0.25"/>
    <row r="271" ht="0" hidden="1" customHeight="1" x14ac:dyDescent="0.25"/>
    <row r="272" ht="0" hidden="1" customHeight="1" x14ac:dyDescent="0.25"/>
    <row r="273" ht="0" hidden="1" customHeight="1" x14ac:dyDescent="0.25"/>
    <row r="274" ht="0" hidden="1" customHeight="1" x14ac:dyDescent="0.25"/>
    <row r="275" ht="0" hidden="1" customHeight="1" x14ac:dyDescent="0.25"/>
    <row r="276" ht="0" hidden="1" customHeight="1" x14ac:dyDescent="0.25"/>
    <row r="277" ht="0" hidden="1" customHeight="1" x14ac:dyDescent="0.25"/>
    <row r="278" ht="0" hidden="1" customHeight="1" x14ac:dyDescent="0.25"/>
    <row r="279" ht="0" hidden="1" customHeight="1" x14ac:dyDescent="0.25"/>
    <row r="280" ht="0" hidden="1" customHeight="1" x14ac:dyDescent="0.25"/>
    <row r="281" ht="0" hidden="1" customHeight="1" x14ac:dyDescent="0.25"/>
    <row r="282" ht="0" hidden="1" customHeight="1" x14ac:dyDescent="0.25"/>
    <row r="283" ht="0" hidden="1" customHeight="1" x14ac:dyDescent="0.25"/>
    <row r="284" ht="0" hidden="1" customHeight="1" x14ac:dyDescent="0.25"/>
    <row r="285" ht="0" hidden="1" customHeight="1" x14ac:dyDescent="0.25"/>
    <row r="286" ht="0" hidden="1" customHeight="1" x14ac:dyDescent="0.25"/>
    <row r="287" ht="0" hidden="1" customHeight="1" x14ac:dyDescent="0.25"/>
    <row r="288" ht="0" hidden="1" customHeight="1" x14ac:dyDescent="0.25"/>
    <row r="289" ht="0" hidden="1" customHeight="1" x14ac:dyDescent="0.25"/>
    <row r="290" ht="0" hidden="1" customHeight="1" x14ac:dyDescent="0.25"/>
    <row r="291" ht="0" hidden="1" customHeight="1" x14ac:dyDescent="0.25"/>
    <row r="292" ht="0" hidden="1" customHeight="1" x14ac:dyDescent="0.25"/>
    <row r="293" ht="0" hidden="1" customHeight="1" x14ac:dyDescent="0.25"/>
    <row r="294" ht="0" hidden="1" customHeight="1" x14ac:dyDescent="0.25"/>
    <row r="295" ht="0" hidden="1" customHeight="1" x14ac:dyDescent="0.25"/>
    <row r="296" ht="0" hidden="1" customHeight="1" x14ac:dyDescent="0.25"/>
    <row r="297" ht="0" hidden="1" customHeight="1" x14ac:dyDescent="0.25"/>
    <row r="298" ht="0" hidden="1" customHeight="1" x14ac:dyDescent="0.25"/>
    <row r="299" ht="0" hidden="1" customHeight="1" x14ac:dyDescent="0.25"/>
    <row r="300" ht="0" hidden="1" customHeight="1" x14ac:dyDescent="0.25"/>
    <row r="301" ht="0" hidden="1" customHeight="1" x14ac:dyDescent="0.25"/>
    <row r="302" ht="0" hidden="1" customHeight="1" x14ac:dyDescent="0.25"/>
    <row r="303" ht="0" hidden="1" customHeight="1" x14ac:dyDescent="0.25"/>
    <row r="304" ht="0" hidden="1" customHeight="1" x14ac:dyDescent="0.25"/>
    <row r="305" ht="0" hidden="1" customHeight="1" x14ac:dyDescent="0.25"/>
    <row r="306" ht="0" hidden="1" customHeight="1" x14ac:dyDescent="0.25"/>
    <row r="307" ht="0" hidden="1" customHeight="1" x14ac:dyDescent="0.25"/>
    <row r="308" ht="0" hidden="1" customHeight="1" x14ac:dyDescent="0.25"/>
    <row r="309" ht="0" hidden="1" customHeight="1" x14ac:dyDescent="0.25"/>
    <row r="310" ht="0" hidden="1" customHeight="1" x14ac:dyDescent="0.25"/>
    <row r="311" ht="0" hidden="1" customHeight="1" x14ac:dyDescent="0.25"/>
    <row r="312" ht="0" hidden="1" customHeight="1" x14ac:dyDescent="0.25"/>
    <row r="313" ht="0" hidden="1" customHeight="1" x14ac:dyDescent="0.25"/>
    <row r="314" ht="0" hidden="1" customHeight="1" x14ac:dyDescent="0.25"/>
    <row r="315" ht="0" hidden="1" customHeight="1" x14ac:dyDescent="0.25"/>
    <row r="316" ht="0" hidden="1" customHeight="1" x14ac:dyDescent="0.25"/>
    <row r="317" ht="0" hidden="1" customHeight="1" x14ac:dyDescent="0.25"/>
    <row r="318" ht="0" hidden="1" customHeight="1" x14ac:dyDescent="0.25"/>
    <row r="319" ht="0" hidden="1" customHeight="1" x14ac:dyDescent="0.25"/>
    <row r="320" ht="0" hidden="1" customHeight="1" x14ac:dyDescent="0.25"/>
    <row r="321" ht="0" hidden="1" customHeight="1" x14ac:dyDescent="0.25"/>
    <row r="322" ht="0" hidden="1" customHeight="1" x14ac:dyDescent="0.25"/>
    <row r="323" ht="0" hidden="1" customHeight="1" x14ac:dyDescent="0.25"/>
    <row r="324" ht="0" hidden="1" customHeight="1" x14ac:dyDescent="0.25"/>
    <row r="325" ht="0" hidden="1" customHeight="1" x14ac:dyDescent="0.25"/>
    <row r="326" ht="0" hidden="1" customHeight="1" x14ac:dyDescent="0.25"/>
    <row r="327" ht="0" hidden="1" customHeight="1" x14ac:dyDescent="0.25"/>
    <row r="328" ht="0" hidden="1" customHeight="1" x14ac:dyDescent="0.25"/>
    <row r="329" ht="0" hidden="1" customHeight="1" x14ac:dyDescent="0.25"/>
    <row r="330" ht="0" hidden="1" customHeight="1" x14ac:dyDescent="0.25"/>
    <row r="331" ht="0" hidden="1" customHeight="1" x14ac:dyDescent="0.25"/>
    <row r="332" ht="0" hidden="1" customHeight="1" x14ac:dyDescent="0.25"/>
    <row r="333" ht="0" hidden="1" customHeight="1" x14ac:dyDescent="0.25"/>
    <row r="334" ht="0" hidden="1" customHeight="1" x14ac:dyDescent="0.25"/>
    <row r="335" ht="0" hidden="1" customHeight="1" x14ac:dyDescent="0.25"/>
    <row r="336" ht="0" hidden="1" customHeight="1" x14ac:dyDescent="0.25"/>
    <row r="337" ht="0" hidden="1" customHeight="1" x14ac:dyDescent="0.25"/>
    <row r="338" ht="0" hidden="1" customHeight="1" x14ac:dyDescent="0.25"/>
    <row r="339" ht="0" hidden="1" customHeight="1" x14ac:dyDescent="0.25"/>
    <row r="340" ht="0" hidden="1" customHeight="1" x14ac:dyDescent="0.25"/>
    <row r="341" ht="0" hidden="1" customHeight="1" x14ac:dyDescent="0.25"/>
    <row r="342" ht="0" hidden="1" customHeight="1" x14ac:dyDescent="0.25"/>
    <row r="343" ht="0" hidden="1" customHeight="1" x14ac:dyDescent="0.25"/>
    <row r="344" ht="0" hidden="1" customHeight="1" x14ac:dyDescent="0.25"/>
    <row r="345" ht="0" hidden="1" customHeight="1" x14ac:dyDescent="0.25"/>
    <row r="346" ht="0" hidden="1" customHeight="1" x14ac:dyDescent="0.25"/>
    <row r="347" ht="0" hidden="1" customHeight="1" x14ac:dyDescent="0.25"/>
    <row r="348" ht="0" hidden="1" customHeight="1" x14ac:dyDescent="0.25"/>
    <row r="349" ht="0" hidden="1" customHeight="1" x14ac:dyDescent="0.25"/>
    <row r="350" ht="0" hidden="1" customHeight="1" x14ac:dyDescent="0.25"/>
    <row r="351" ht="0" hidden="1" customHeight="1" x14ac:dyDescent="0.25"/>
    <row r="352" ht="0" hidden="1" customHeight="1" x14ac:dyDescent="0.25"/>
    <row r="353" ht="0" hidden="1" customHeight="1" x14ac:dyDescent="0.25"/>
    <row r="354" ht="0" hidden="1" customHeight="1" x14ac:dyDescent="0.25"/>
    <row r="355" ht="0" hidden="1" customHeight="1" x14ac:dyDescent="0.25"/>
    <row r="356" ht="0" hidden="1" customHeight="1" x14ac:dyDescent="0.25"/>
    <row r="357" ht="0" hidden="1" customHeight="1" x14ac:dyDescent="0.25"/>
    <row r="358" ht="0" hidden="1" customHeight="1" x14ac:dyDescent="0.25"/>
    <row r="359" ht="0" hidden="1" customHeight="1" x14ac:dyDescent="0.25"/>
    <row r="360" ht="0" hidden="1" customHeight="1" x14ac:dyDescent="0.25"/>
    <row r="361" ht="0" hidden="1" customHeight="1" x14ac:dyDescent="0.25"/>
    <row r="362" ht="0" hidden="1" customHeight="1" x14ac:dyDescent="0.25"/>
    <row r="363" ht="0" hidden="1" customHeight="1" x14ac:dyDescent="0.25"/>
    <row r="364" ht="0" hidden="1" customHeight="1" x14ac:dyDescent="0.25"/>
    <row r="365" ht="0" hidden="1" customHeight="1" x14ac:dyDescent="0.25"/>
    <row r="366" ht="0" hidden="1" customHeight="1" x14ac:dyDescent="0.25"/>
    <row r="367" ht="0" hidden="1" customHeight="1" x14ac:dyDescent="0.25"/>
    <row r="368" ht="0" hidden="1" customHeight="1" x14ac:dyDescent="0.25"/>
    <row r="369" ht="0" hidden="1" customHeight="1" x14ac:dyDescent="0.25"/>
    <row r="370" ht="0" hidden="1" customHeight="1" x14ac:dyDescent="0.25"/>
    <row r="371" ht="0" hidden="1" customHeight="1" x14ac:dyDescent="0.25"/>
    <row r="372" ht="0" hidden="1" customHeight="1" x14ac:dyDescent="0.25"/>
    <row r="373" ht="0" hidden="1" customHeight="1" x14ac:dyDescent="0.25"/>
    <row r="374" ht="0" hidden="1" customHeight="1" x14ac:dyDescent="0.25"/>
    <row r="375" ht="0" hidden="1" customHeight="1" x14ac:dyDescent="0.25"/>
    <row r="376" ht="0" hidden="1" customHeight="1" x14ac:dyDescent="0.25"/>
    <row r="377" ht="0" hidden="1" customHeight="1" x14ac:dyDescent="0.25"/>
    <row r="378" ht="0" hidden="1" customHeight="1" x14ac:dyDescent="0.25"/>
    <row r="379" ht="0" hidden="1" customHeight="1" x14ac:dyDescent="0.25"/>
    <row r="380" ht="0" hidden="1" customHeight="1" x14ac:dyDescent="0.25"/>
    <row r="381" ht="0" hidden="1" customHeight="1" x14ac:dyDescent="0.25"/>
    <row r="382" ht="0" hidden="1" customHeight="1" x14ac:dyDescent="0.25"/>
    <row r="383" ht="0" hidden="1" customHeight="1" x14ac:dyDescent="0.25"/>
    <row r="384" ht="0" hidden="1" customHeight="1" x14ac:dyDescent="0.25"/>
    <row r="385" ht="0" hidden="1" customHeight="1" x14ac:dyDescent="0.25"/>
    <row r="386" ht="0" hidden="1" customHeight="1" x14ac:dyDescent="0.25"/>
    <row r="387" ht="0" hidden="1" customHeight="1" x14ac:dyDescent="0.25"/>
    <row r="388" ht="0" hidden="1" customHeight="1" x14ac:dyDescent="0.25"/>
    <row r="389" ht="0" hidden="1" customHeight="1" x14ac:dyDescent="0.25"/>
    <row r="390" ht="0" hidden="1" customHeight="1" x14ac:dyDescent="0.25"/>
    <row r="391" ht="0" hidden="1" customHeight="1" x14ac:dyDescent="0.25"/>
    <row r="392" ht="0" hidden="1" customHeight="1" x14ac:dyDescent="0.25"/>
    <row r="393" ht="0" hidden="1" customHeight="1" x14ac:dyDescent="0.25"/>
    <row r="394" ht="0" hidden="1" customHeight="1" x14ac:dyDescent="0.25"/>
    <row r="395" ht="0" hidden="1" customHeight="1" x14ac:dyDescent="0.25"/>
    <row r="396" ht="0" hidden="1" customHeight="1" x14ac:dyDescent="0.25"/>
    <row r="397" ht="0" hidden="1" customHeight="1" x14ac:dyDescent="0.25"/>
    <row r="398" ht="0" hidden="1" customHeight="1" x14ac:dyDescent="0.25"/>
    <row r="399" ht="0" hidden="1" customHeight="1" x14ac:dyDescent="0.25"/>
    <row r="400" ht="0" hidden="1" customHeight="1" x14ac:dyDescent="0.25"/>
    <row r="401" ht="0" hidden="1" customHeight="1" x14ac:dyDescent="0.25"/>
    <row r="402" ht="0" hidden="1" customHeight="1" x14ac:dyDescent="0.25"/>
    <row r="403" ht="0" hidden="1" customHeight="1" x14ac:dyDescent="0.25"/>
    <row r="404" ht="0" hidden="1" customHeight="1" x14ac:dyDescent="0.25"/>
    <row r="405" ht="0" hidden="1" customHeight="1" x14ac:dyDescent="0.25"/>
    <row r="406" ht="0" hidden="1" customHeight="1" x14ac:dyDescent="0.25"/>
    <row r="407" ht="0" hidden="1" customHeight="1" x14ac:dyDescent="0.25"/>
    <row r="408" ht="0" hidden="1" customHeight="1" x14ac:dyDescent="0.25"/>
    <row r="409" ht="0" hidden="1" customHeight="1" x14ac:dyDescent="0.25"/>
    <row r="410" ht="0" hidden="1" customHeight="1" x14ac:dyDescent="0.25"/>
    <row r="411" ht="0" hidden="1" customHeight="1" x14ac:dyDescent="0.25"/>
    <row r="412" ht="0" hidden="1" customHeight="1" x14ac:dyDescent="0.25"/>
    <row r="413" ht="0" hidden="1" customHeight="1" x14ac:dyDescent="0.25"/>
    <row r="414" ht="0" hidden="1" customHeight="1" x14ac:dyDescent="0.25"/>
    <row r="415" ht="0" hidden="1" customHeight="1" x14ac:dyDescent="0.25"/>
    <row r="416" ht="0" hidden="1" customHeight="1" x14ac:dyDescent="0.25"/>
    <row r="417" ht="0" hidden="1" customHeight="1" x14ac:dyDescent="0.25"/>
    <row r="418" ht="0" hidden="1" customHeight="1" x14ac:dyDescent="0.25"/>
    <row r="419" ht="0" hidden="1" customHeight="1" x14ac:dyDescent="0.25"/>
    <row r="420" ht="0" hidden="1" customHeight="1" x14ac:dyDescent="0.25"/>
    <row r="421" ht="0" hidden="1" customHeight="1" x14ac:dyDescent="0.25"/>
    <row r="422" ht="0" hidden="1" customHeight="1" x14ac:dyDescent="0.25"/>
    <row r="423" ht="0" hidden="1" customHeight="1" x14ac:dyDescent="0.25"/>
    <row r="424" ht="0" hidden="1" customHeight="1" x14ac:dyDescent="0.25"/>
    <row r="425" ht="0" hidden="1" customHeight="1" x14ac:dyDescent="0.25"/>
    <row r="426" ht="0" hidden="1" customHeight="1" x14ac:dyDescent="0.25"/>
    <row r="427" ht="0" hidden="1" customHeight="1" x14ac:dyDescent="0.25"/>
    <row r="428" ht="0" hidden="1" customHeight="1" x14ac:dyDescent="0.25"/>
    <row r="429" ht="0" hidden="1" customHeight="1" x14ac:dyDescent="0.25"/>
    <row r="430" ht="0" hidden="1" customHeight="1" x14ac:dyDescent="0.25"/>
    <row r="431" ht="0" hidden="1" customHeight="1" x14ac:dyDescent="0.25"/>
    <row r="432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</sheetData>
  <sheetProtection formatCells="0" formatColumns="0"/>
  <mergeCells count="30">
    <mergeCell ref="A180:A183"/>
    <mergeCell ref="A150:A153"/>
    <mergeCell ref="A156:A159"/>
    <mergeCell ref="A162:A165"/>
    <mergeCell ref="A168:A171"/>
    <mergeCell ref="A174:A177"/>
    <mergeCell ref="A144:A147"/>
    <mergeCell ref="A78:A81"/>
    <mergeCell ref="A84:A87"/>
    <mergeCell ref="A90:A93"/>
    <mergeCell ref="A96:A99"/>
    <mergeCell ref="A102:A105"/>
    <mergeCell ref="A108:A111"/>
    <mergeCell ref="A114:A117"/>
    <mergeCell ref="A120:A123"/>
    <mergeCell ref="A126:A129"/>
    <mergeCell ref="A132:A135"/>
    <mergeCell ref="A138:A141"/>
    <mergeCell ref="A72:A75"/>
    <mergeCell ref="A6:A9"/>
    <mergeCell ref="A12:A15"/>
    <mergeCell ref="A18:A21"/>
    <mergeCell ref="A24:A27"/>
    <mergeCell ref="A30:A33"/>
    <mergeCell ref="A36:A39"/>
    <mergeCell ref="A42:A45"/>
    <mergeCell ref="A48:A51"/>
    <mergeCell ref="A54:A57"/>
    <mergeCell ref="A60:A63"/>
    <mergeCell ref="A66:A69"/>
  </mergeCells>
  <conditionalFormatting sqref="A6:A9 A12:A15 A18:A21 A24:A27 A30:A33 A36:A39 A42:A45 A48:A51 A54:A57 A60:A63 A66:A69 A72:A75 A78:A81 A84:A87 A90:A93 A96:A99 A102:A105 A108:A111 A114:A117 A120:A123 A126:A129 A132:A135 A138:A141 A144:A147 A150:A153 A156:A159 A162:A165 A168:A171 A174:A177 A180:A183">
    <cfRule type="cellIs" dxfId="8" priority="1" stopIfTrue="1" operator="lessThan">
      <formula>2</formula>
    </cfRule>
    <cfRule type="cellIs" dxfId="7" priority="2" stopIfTrue="1" operator="equal">
      <formula>2</formula>
    </cfRule>
    <cfRule type="cellIs" dxfId="6" priority="3" stopIfTrue="1" operator="greaterThan">
      <formula>2</formula>
    </cfRule>
  </conditionalFormatting>
  <dataValidations count="2">
    <dataValidation type="list" allowBlank="1" showDropDown="1" showInputMessage="1" showErrorMessage="1" errorTitle="¡¡¡¡ATENCIÓN !!!!!" error="Para el correcto funcionamiento, debes poner una &quot;X&quot; en la opción que consideres correcta._x000a_" sqref="B1:B1048576">
      <formula1>"X,x"</formula1>
    </dataValidation>
    <dataValidation allowBlank="1" showDropDown="1" showInputMessage="1" showErrorMessage="1" sqref="E2"/>
  </dataValidations>
  <hyperlinks>
    <hyperlink ref="A1" location="PORTADA!A1" display="◄"/>
  </hyperlinks>
  <pageMargins left="0.75" right="0.75" top="1" bottom="1" header="0" footer="0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19"/>
  <sheetViews>
    <sheetView zoomScaleNormal="100" workbookViewId="0">
      <pane ySplit="2" topLeftCell="A3" activePane="bottomLeft" state="frozen"/>
      <selection activeCell="C14" sqref="C14"/>
      <selection pane="bottomLeft" activeCell="C14" sqref="C14"/>
    </sheetView>
  </sheetViews>
  <sheetFormatPr baseColWidth="10" defaultColWidth="0" defaultRowHeight="0" customHeight="1" zeroHeight="1" x14ac:dyDescent="0.25"/>
  <cols>
    <col min="1" max="1" width="3.6640625" style="105" customWidth="1"/>
    <col min="2" max="2" width="3.6640625" style="106" customWidth="1"/>
    <col min="3" max="3" width="121" style="124" customWidth="1"/>
    <col min="4" max="4" width="1.88671875" style="95" customWidth="1"/>
    <col min="5" max="5" width="3.33203125" style="96" customWidth="1"/>
    <col min="6" max="6" width="1.88671875" style="96" customWidth="1"/>
    <col min="7" max="7" width="7.109375" style="9" hidden="1" customWidth="1"/>
    <col min="8" max="8" width="5.88671875" style="9" hidden="1" customWidth="1"/>
    <col min="9" max="9" width="5.88671875" style="10" hidden="1" customWidth="1"/>
    <col min="10" max="23" width="19.88671875" style="4" hidden="1" customWidth="1"/>
    <col min="24" max="28" width="2.88671875" style="4" hidden="1" customWidth="1"/>
    <col min="29" max="34" width="14.6640625" style="1" hidden="1" customWidth="1"/>
    <col min="35" max="16384" width="16.44140625" style="1" hidden="1"/>
  </cols>
  <sheetData>
    <row r="1" spans="1:23" ht="28.2" thickBot="1" x14ac:dyDescent="0.45">
      <c r="A1" s="82" t="s">
        <v>4</v>
      </c>
      <c r="B1" s="83"/>
      <c r="C1" s="119" t="str">
        <f ca="1">IF(PORTADA!$E$35="A",G1,PORTADA!$E$36)</f>
        <v>TEST 11</v>
      </c>
      <c r="D1" s="85"/>
      <c r="E1" s="86" t="e">
        <f>ROUND(P2/J2*10,2)</f>
        <v>#DIV/0!</v>
      </c>
      <c r="F1" s="86"/>
      <c r="G1" s="13" t="str">
        <f>LOOKUP(I5,DATOS!A:A,DATOS!D:D)</f>
        <v>TEST 11</v>
      </c>
      <c r="I1" s="14">
        <v>13</v>
      </c>
      <c r="J1" s="8" t="s">
        <v>8</v>
      </c>
      <c r="K1" s="2" t="s">
        <v>9</v>
      </c>
      <c r="L1" s="2" t="s">
        <v>10</v>
      </c>
      <c r="M1" s="2" t="s">
        <v>39</v>
      </c>
      <c r="N1" s="2" t="s">
        <v>11</v>
      </c>
      <c r="O1" s="2" t="s">
        <v>18</v>
      </c>
      <c r="P1" s="2" t="s">
        <v>12</v>
      </c>
      <c r="Q1" s="2" t="s">
        <v>13</v>
      </c>
      <c r="R1" s="2" t="s">
        <v>26</v>
      </c>
      <c r="S1" s="2" t="s">
        <v>27</v>
      </c>
      <c r="T1" s="2" t="s">
        <v>15</v>
      </c>
      <c r="U1" s="2" t="s">
        <v>14</v>
      </c>
      <c r="V1" s="2" t="s">
        <v>17</v>
      </c>
      <c r="W1" s="2" t="s">
        <v>16</v>
      </c>
    </row>
    <row r="2" spans="1:23" ht="15.6" thickBot="1" x14ac:dyDescent="0.3">
      <c r="A2" s="87"/>
      <c r="B2" s="88"/>
      <c r="C2" s="120" t="str">
        <f ca="1">IF(PORTADA!$E$35="A",W2,"")</f>
        <v>Test, compuesto por 0 preguntas</v>
      </c>
      <c r="D2" s="85"/>
      <c r="E2" s="90"/>
      <c r="F2" s="91"/>
      <c r="J2" s="8">
        <f>COUNTA(H:H)-COUNT(H:H)</f>
        <v>0</v>
      </c>
      <c r="K2" s="2">
        <f>SUM(K3:K1048576)</f>
        <v>0</v>
      </c>
      <c r="L2" s="2">
        <f>SUM(L3:L1048576)</f>
        <v>0</v>
      </c>
      <c r="M2" s="2">
        <f>SUM(M3:M52)</f>
        <v>0</v>
      </c>
      <c r="N2" s="2">
        <f>K2+L2</f>
        <v>0</v>
      </c>
      <c r="O2" s="2" t="e">
        <f>+N2/J2</f>
        <v>#DIV/0!</v>
      </c>
      <c r="P2" s="2">
        <f>+K2+M2</f>
        <v>0</v>
      </c>
      <c r="Q2" s="2" t="e">
        <f>ROUND(P2/(K2+L2)*10,2)</f>
        <v>#DIV/0!</v>
      </c>
      <c r="R2" s="2" t="e">
        <f>ROUND(P2/J2*10,2)</f>
        <v>#DIV/0!</v>
      </c>
      <c r="S2" s="2" t="e">
        <f>CONCATENATE("puntual: ", Q2,"   Nota final: ", R2)</f>
        <v>#DIV/0!</v>
      </c>
      <c r="T2" s="2" t="e">
        <f>CONCATENATE("Evolución: ", J2," preguntas, ",K2," aciertos, ",L2," errores, ",P2," puntos.   Nota ",S2)</f>
        <v>#DIV/0!</v>
      </c>
      <c r="U2" s="2" t="str">
        <f>CONCATENATE("Test, compuesto por ",J2," preguntas")</f>
        <v>Test, compuesto por 0 preguntas</v>
      </c>
      <c r="V2" s="2" t="str">
        <f>IF(E2="X",U2,IF(N2&gt;0,T2,U2))</f>
        <v>Test, compuesto por 0 preguntas</v>
      </c>
      <c r="W2" s="2" t="str">
        <f ca="1">IF(PORTADA!E35="A",V2,U2)</f>
        <v>Test, compuesto por 0 preguntas</v>
      </c>
    </row>
    <row r="3" spans="1:23" ht="15" x14ac:dyDescent="0.25">
      <c r="A3" s="92"/>
      <c r="B3" s="93"/>
      <c r="C3" s="121"/>
      <c r="J3" s="4">
        <f>LOOKUP(I1+1,DATOS!B:B,DATOS!A:A)-I5</f>
        <v>0</v>
      </c>
      <c r="K3" s="4" t="s">
        <v>8</v>
      </c>
    </row>
    <row r="4" spans="1:23" ht="15" x14ac:dyDescent="0.25">
      <c r="A4" s="92"/>
      <c r="B4" s="93"/>
      <c r="C4" s="121"/>
    </row>
    <row r="5" spans="1:23" ht="15" x14ac:dyDescent="0.25">
      <c r="A5" s="92"/>
      <c r="B5" s="97"/>
      <c r="C5" s="122" t="str">
        <f ca="1">IF(PORTADA!$E$35="A",CONCATENATE(J5,".- ",G5),"")</f>
        <v>1.- 0</v>
      </c>
      <c r="D5" s="99"/>
      <c r="E5" s="92"/>
      <c r="F5" s="92"/>
      <c r="G5" s="15">
        <f>LOOKUP(I5,DATOS!A:A,DATOS!G:G)</f>
        <v>0</v>
      </c>
      <c r="H5" s="15">
        <f>LOOKUP(I5,DATOS!A:A,DATOS!N:N)</f>
        <v>0</v>
      </c>
      <c r="I5" s="10">
        <f>LOOKUP(I1,DATOS!B:B,DATOS!A:A)</f>
        <v>220</v>
      </c>
      <c r="J5" s="7">
        <v>1</v>
      </c>
      <c r="K5" s="5" t="s">
        <v>32</v>
      </c>
      <c r="L5" s="5" t="s">
        <v>33</v>
      </c>
      <c r="M5" s="5" t="s">
        <v>38</v>
      </c>
      <c r="N5" s="5" t="s">
        <v>34</v>
      </c>
      <c r="O5" s="5" t="s">
        <v>35</v>
      </c>
      <c r="P5" s="5" t="s">
        <v>36</v>
      </c>
      <c r="Q5" s="5" t="str">
        <f>CONCATENATE("X",H5)</f>
        <v>X0</v>
      </c>
      <c r="R5" s="5" t="s">
        <v>37</v>
      </c>
    </row>
    <row r="6" spans="1:23" ht="15" x14ac:dyDescent="0.25">
      <c r="A6" s="131">
        <f ca="1">IF($E$2="X",0,IF(J7&gt;2,H5,J7))</f>
        <v>0</v>
      </c>
      <c r="B6" s="100"/>
      <c r="C6" s="123" t="str">
        <f ca="1">IF(PORTADA!$E$35="A",CONCATENATE(I6," ",G6),"")</f>
        <v>a)  0</v>
      </c>
      <c r="D6" s="102"/>
      <c r="G6" s="13">
        <f>LOOKUP(I5,DATOS!A:A,DATOS!J:J)</f>
        <v>0</v>
      </c>
      <c r="I6" s="10" t="s">
        <v>44</v>
      </c>
      <c r="J6" s="5" t="s">
        <v>5</v>
      </c>
      <c r="K6" s="5">
        <f>IF(L6&gt;0,0,O6)</f>
        <v>0</v>
      </c>
      <c r="L6" s="5">
        <f>IF(O7&gt;0,1,0)</f>
        <v>0</v>
      </c>
      <c r="M6" s="5">
        <f>IF(L6=1,-1/COUNTA(P6:P9),0)</f>
        <v>0</v>
      </c>
      <c r="N6" s="5">
        <f>COUNTA(B6:B9)</f>
        <v>0</v>
      </c>
      <c r="O6" s="5">
        <f>COUNTIF(Q6:Q9,Q5)</f>
        <v>0</v>
      </c>
      <c r="P6" s="6" t="s">
        <v>0</v>
      </c>
      <c r="Q6" s="5" t="str">
        <f>CONCATENATE(B6,P6)</f>
        <v>A</v>
      </c>
      <c r="R6" s="5">
        <f>IF(O6&gt;0,O6+N6,N6*3)</f>
        <v>0</v>
      </c>
    </row>
    <row r="7" spans="1:23" ht="15" x14ac:dyDescent="0.25">
      <c r="A7" s="131"/>
      <c r="B7" s="100"/>
      <c r="C7" s="123" t="str">
        <f ca="1">IF(PORTADA!$E$35="A",CONCATENATE(I7," ",G7),"")</f>
        <v>b)  0</v>
      </c>
      <c r="D7" s="102"/>
      <c r="G7" s="13">
        <f>LOOKUP(I5,DATOS!A:A,DATOS!K:K)</f>
        <v>0</v>
      </c>
      <c r="I7" s="10" t="s">
        <v>45</v>
      </c>
      <c r="J7" s="5">
        <f ca="1">IF(PORTADA!$E$35="A",R6,0)</f>
        <v>0</v>
      </c>
      <c r="K7" s="5"/>
      <c r="L7" s="5"/>
      <c r="M7" s="5"/>
      <c r="N7" s="5"/>
      <c r="O7" s="5">
        <f>N6-O6</f>
        <v>0</v>
      </c>
      <c r="P7" s="6" t="s">
        <v>1</v>
      </c>
      <c r="Q7" s="5" t="str">
        <f>CONCATENATE(B7,P7)</f>
        <v>B</v>
      </c>
      <c r="R7" s="5"/>
    </row>
    <row r="8" spans="1:23" ht="15" x14ac:dyDescent="0.25">
      <c r="A8" s="131"/>
      <c r="B8" s="100"/>
      <c r="C8" s="123" t="str">
        <f ca="1">IF(PORTADA!$E$35="A",CONCATENATE(I8," ",G8),"")</f>
        <v>c)  0</v>
      </c>
      <c r="D8" s="102"/>
      <c r="G8" s="13">
        <f>LOOKUP(I5,DATOS!A:A,DATOS!L:L)</f>
        <v>0</v>
      </c>
      <c r="I8" s="10" t="s">
        <v>46</v>
      </c>
      <c r="J8" s="5"/>
      <c r="K8" s="5"/>
      <c r="L8" s="5"/>
      <c r="M8" s="5"/>
      <c r="N8" s="5"/>
      <c r="O8" s="5"/>
      <c r="P8" s="6" t="s">
        <v>2</v>
      </c>
      <c r="Q8" s="5" t="str">
        <f>CONCATENATE(B8,P8)</f>
        <v>C</v>
      </c>
      <c r="R8" s="5"/>
    </row>
    <row r="9" spans="1:23" ht="15" x14ac:dyDescent="0.25">
      <c r="A9" s="131"/>
      <c r="B9" s="100"/>
      <c r="C9" s="123" t="str">
        <f ca="1">IF(PORTADA!$E$35="A",CONCATENATE(I9," ",G9),"")</f>
        <v>d) 0</v>
      </c>
      <c r="D9" s="102"/>
      <c r="G9" s="13">
        <f>LOOKUP(I5,DATOS!A:A,DATOS!M:M)</f>
        <v>0</v>
      </c>
      <c r="I9" s="10" t="s">
        <v>47</v>
      </c>
      <c r="J9" s="17">
        <f>LOOKUP(I5,DATOS!A:A,DATOS!F:F)</f>
        <v>20</v>
      </c>
      <c r="K9" s="18" t="str">
        <f>LOOKUP(I5,DATOS!A:A,DATOS!D:D)</f>
        <v>TEST 11</v>
      </c>
      <c r="L9" s="16" t="str">
        <f>IF(J9=J5,"","FIN")</f>
        <v>FIN</v>
      </c>
      <c r="M9" s="5"/>
      <c r="N9" s="5"/>
      <c r="O9" s="5"/>
      <c r="P9" s="6" t="s">
        <v>3</v>
      </c>
      <c r="Q9" s="5" t="str">
        <f>CONCATENATE(B9,P9)</f>
        <v>D</v>
      </c>
      <c r="R9" s="5"/>
    </row>
    <row r="10" spans="1:23" ht="15" x14ac:dyDescent="0.25">
      <c r="A10" s="92"/>
      <c r="B10" s="103"/>
      <c r="C10" s="126"/>
      <c r="D10" s="104"/>
    </row>
    <row r="11" spans="1:23" ht="15" x14ac:dyDescent="0.25">
      <c r="A11" s="92"/>
      <c r="B11" s="97"/>
      <c r="C11" s="122" t="str">
        <f ca="1">IF(PORTADA!$E$35="A",CONCATENATE(J11,".- ",G11),"")</f>
        <v xml:space="preserve">2.- </v>
      </c>
      <c r="D11" s="99"/>
      <c r="E11" s="92"/>
      <c r="F11" s="92"/>
      <c r="G11" s="15" t="str">
        <f>IF(L15="FIN","",LOOKUP(I11,DATOS!A:A,DATOS!G:G))</f>
        <v/>
      </c>
      <c r="H11" s="15">
        <f>IF(L15="FIN",0,LOOKUP(I11,DATOS!A:A,DATOS!N:N))</f>
        <v>0</v>
      </c>
      <c r="I11" s="10">
        <f>+I5+1</f>
        <v>221</v>
      </c>
      <c r="J11" s="7">
        <f>+J5+1</f>
        <v>2</v>
      </c>
      <c r="K11" s="5" t="s">
        <v>32</v>
      </c>
      <c r="L11" s="5" t="s">
        <v>33</v>
      </c>
      <c r="M11" s="5" t="s">
        <v>38</v>
      </c>
      <c r="N11" s="5" t="s">
        <v>34</v>
      </c>
      <c r="O11" s="5" t="s">
        <v>35</v>
      </c>
      <c r="P11" s="5" t="s">
        <v>36</v>
      </c>
      <c r="Q11" s="5" t="str">
        <f>CONCATENATE("X",H11)</f>
        <v>X0</v>
      </c>
      <c r="R11" s="5" t="s">
        <v>37</v>
      </c>
    </row>
    <row r="12" spans="1:23" ht="15" x14ac:dyDescent="0.25">
      <c r="A12" s="131">
        <f ca="1">IF($E$2="X",0,IF(J13&gt;2,H11,J13))</f>
        <v>0</v>
      </c>
      <c r="B12" s="100"/>
      <c r="C12" s="123" t="str">
        <f ca="1">IF(PORTADA!$E$35="A",CONCATENATE(I12," ",G12),"")</f>
        <v xml:space="preserve">a)  </v>
      </c>
      <c r="D12" s="102"/>
      <c r="G12" s="13" t="str">
        <f>IF(L15="FIN","",LOOKUP(I11,DATOS!A:A,DATOS!J:J))</f>
        <v/>
      </c>
      <c r="I12" s="10" t="s">
        <v>44</v>
      </c>
      <c r="J12" s="5" t="s">
        <v>5</v>
      </c>
      <c r="K12" s="5">
        <f>IF(L12&gt;0,0,O12)</f>
        <v>0</v>
      </c>
      <c r="L12" s="5">
        <f>IF(O13&gt;0,1,0)</f>
        <v>0</v>
      </c>
      <c r="M12" s="5">
        <f>IF(L12=1,-1/COUNTA(P12:P15),0)</f>
        <v>0</v>
      </c>
      <c r="N12" s="5">
        <f>COUNTA(B12:B15)</f>
        <v>0</v>
      </c>
      <c r="O12" s="5">
        <f>COUNTIF(Q12:Q15,Q11)</f>
        <v>0</v>
      </c>
      <c r="P12" s="6" t="s">
        <v>0</v>
      </c>
      <c r="Q12" s="5" t="str">
        <f>CONCATENATE(B12,P12)</f>
        <v>A</v>
      </c>
      <c r="R12" s="5">
        <f>IF(O12&gt;0,O12+N12,N12*3)</f>
        <v>0</v>
      </c>
    </row>
    <row r="13" spans="1:23" ht="15" x14ac:dyDescent="0.25">
      <c r="A13" s="131"/>
      <c r="B13" s="100"/>
      <c r="C13" s="123" t="str">
        <f ca="1">IF(PORTADA!$E$35="A",CONCATENATE(I13," ",G13),"")</f>
        <v xml:space="preserve">b)  </v>
      </c>
      <c r="D13" s="102"/>
      <c r="G13" s="13" t="str">
        <f>IF(L15="FIN","",LOOKUP(I11,DATOS!A:A,DATOS!K:K))</f>
        <v/>
      </c>
      <c r="I13" s="10" t="s">
        <v>45</v>
      </c>
      <c r="J13" s="5">
        <f ca="1">IF(PORTADA!$E$35="A",R12,0)</f>
        <v>0</v>
      </c>
      <c r="K13" s="5"/>
      <c r="L13" s="5"/>
      <c r="M13" s="5"/>
      <c r="N13" s="5"/>
      <c r="O13" s="5">
        <f>N12-O12</f>
        <v>0</v>
      </c>
      <c r="P13" s="6" t="s">
        <v>1</v>
      </c>
      <c r="Q13" s="5" t="str">
        <f>CONCATENATE(B13,P13)</f>
        <v>B</v>
      </c>
      <c r="R13" s="5"/>
    </row>
    <row r="14" spans="1:23" ht="15" x14ac:dyDescent="0.25">
      <c r="A14" s="131"/>
      <c r="B14" s="100"/>
      <c r="C14" s="123" t="str">
        <f ca="1">IF(PORTADA!$E$35="A",CONCATENATE(I14," ",G14),"")</f>
        <v xml:space="preserve">c)  </v>
      </c>
      <c r="D14" s="102"/>
      <c r="G14" s="13" t="str">
        <f>IF(L15="FIN","",LOOKUP(I11,DATOS!A:A,DATOS!L:L))</f>
        <v/>
      </c>
      <c r="I14" s="10" t="s">
        <v>46</v>
      </c>
      <c r="J14" s="5"/>
      <c r="K14" s="5"/>
      <c r="L14" s="5"/>
      <c r="M14" s="5"/>
      <c r="N14" s="5"/>
      <c r="O14" s="5"/>
      <c r="P14" s="6" t="s">
        <v>2</v>
      </c>
      <c r="Q14" s="5" t="str">
        <f>CONCATENATE(B14,P14)</f>
        <v>C</v>
      </c>
      <c r="R14" s="5"/>
    </row>
    <row r="15" spans="1:23" ht="15" x14ac:dyDescent="0.25">
      <c r="A15" s="131"/>
      <c r="B15" s="100"/>
      <c r="C15" s="123" t="str">
        <f ca="1">IF(PORTADA!$E$35="A",CONCATENATE(I15," ",G15),"")</f>
        <v xml:space="preserve">d) </v>
      </c>
      <c r="D15" s="102"/>
      <c r="G15" s="13" t="str">
        <f>IF(L15="FIN","",LOOKUP(I11,DATOS!A:A,DATOS!M:M))</f>
        <v/>
      </c>
      <c r="I15" s="10" t="s">
        <v>47</v>
      </c>
      <c r="J15" s="17">
        <f>LOOKUP(I11,DATOS!A:A,DATOS!F:F)</f>
        <v>20</v>
      </c>
      <c r="K15" s="18" t="str">
        <f>LOOKUP(I11,DATOS!A:A,DATOS!D:D)</f>
        <v>TEST 11</v>
      </c>
      <c r="L15" s="16" t="str">
        <f>IF(J15=J11,"","FIN")</f>
        <v>FIN</v>
      </c>
      <c r="M15" s="5"/>
      <c r="N15" s="5"/>
      <c r="O15" s="5"/>
      <c r="P15" s="6" t="s">
        <v>3</v>
      </c>
      <c r="Q15" s="5" t="str">
        <f>CONCATENATE(B15,P15)</f>
        <v>D</v>
      </c>
      <c r="R15" s="5"/>
    </row>
    <row r="16" spans="1:23" ht="15" x14ac:dyDescent="0.25">
      <c r="A16" s="92"/>
      <c r="B16" s="103"/>
      <c r="C16" s="126"/>
      <c r="D16" s="104"/>
    </row>
    <row r="17" spans="1:18" ht="15" x14ac:dyDescent="0.25">
      <c r="A17" s="92"/>
      <c r="B17" s="97"/>
      <c r="C17" s="122" t="str">
        <f ca="1">IF(PORTADA!$E$35="A",CONCATENATE(J17,".- ",G17),"")</f>
        <v xml:space="preserve">3.- </v>
      </c>
      <c r="D17" s="99"/>
      <c r="E17" s="92"/>
      <c r="F17" s="92"/>
      <c r="G17" s="15" t="str">
        <f>IF(L21="FIN","",LOOKUP(I17,DATOS!A:A,DATOS!G:G))</f>
        <v/>
      </c>
      <c r="H17" s="15">
        <f>IF(L21="FIN",0,LOOKUP(I17,DATOS!A:A,DATOS!N:N))</f>
        <v>0</v>
      </c>
      <c r="I17" s="10">
        <f>+I11+1</f>
        <v>222</v>
      </c>
      <c r="J17" s="7">
        <f>+J11+1</f>
        <v>3</v>
      </c>
      <c r="K17" s="5" t="s">
        <v>32</v>
      </c>
      <c r="L17" s="5" t="s">
        <v>33</v>
      </c>
      <c r="M17" s="5" t="s">
        <v>38</v>
      </c>
      <c r="N17" s="5" t="s">
        <v>34</v>
      </c>
      <c r="O17" s="5" t="s">
        <v>35</v>
      </c>
      <c r="P17" s="5" t="s">
        <v>36</v>
      </c>
      <c r="Q17" s="5" t="str">
        <f>CONCATENATE("X",H17)</f>
        <v>X0</v>
      </c>
      <c r="R17" s="5" t="s">
        <v>37</v>
      </c>
    </row>
    <row r="18" spans="1:18" ht="15" x14ac:dyDescent="0.25">
      <c r="A18" s="131">
        <f ca="1">IF($E$2="X",0,IF(J19&gt;2,H17,J19))</f>
        <v>0</v>
      </c>
      <c r="B18" s="100"/>
      <c r="C18" s="123" t="str">
        <f ca="1">IF(PORTADA!$E$35="A",CONCATENATE(I18," ",G18),"")</f>
        <v xml:space="preserve">a)  </v>
      </c>
      <c r="D18" s="102"/>
      <c r="G18" s="13" t="str">
        <f>IF(L21="FIN","",LOOKUP(I17,DATOS!A:A,DATOS!J:J))</f>
        <v/>
      </c>
      <c r="I18" s="10" t="s">
        <v>44</v>
      </c>
      <c r="J18" s="5" t="s">
        <v>5</v>
      </c>
      <c r="K18" s="5">
        <f>IF(L18&gt;0,0,O18)</f>
        <v>0</v>
      </c>
      <c r="L18" s="5">
        <f>IF(O19&gt;0,1,0)</f>
        <v>0</v>
      </c>
      <c r="M18" s="5">
        <f>IF(L18=1,-1/COUNTA(P18:P21),0)</f>
        <v>0</v>
      </c>
      <c r="N18" s="5">
        <f>COUNTA(B18:B21)</f>
        <v>0</v>
      </c>
      <c r="O18" s="5">
        <f>COUNTIF(Q18:Q21,Q17)</f>
        <v>0</v>
      </c>
      <c r="P18" s="6" t="s">
        <v>0</v>
      </c>
      <c r="Q18" s="5" t="str">
        <f>CONCATENATE(B18,P18)</f>
        <v>A</v>
      </c>
      <c r="R18" s="5">
        <f>IF(O18&gt;0,O18+N18,N18*3)</f>
        <v>0</v>
      </c>
    </row>
    <row r="19" spans="1:18" ht="15" x14ac:dyDescent="0.25">
      <c r="A19" s="131"/>
      <c r="B19" s="100"/>
      <c r="C19" s="123" t="str">
        <f ca="1">IF(PORTADA!$E$35="A",CONCATENATE(I19," ",G19),"")</f>
        <v xml:space="preserve">b)  </v>
      </c>
      <c r="D19" s="102"/>
      <c r="G19" s="13" t="str">
        <f>IF(L21="FIN","",LOOKUP(I17,DATOS!A:A,DATOS!K:K))</f>
        <v/>
      </c>
      <c r="I19" s="10" t="s">
        <v>45</v>
      </c>
      <c r="J19" s="5">
        <f ca="1">IF(PORTADA!$E$35="A",R18,0)</f>
        <v>0</v>
      </c>
      <c r="K19" s="5"/>
      <c r="L19" s="5"/>
      <c r="M19" s="5"/>
      <c r="N19" s="5"/>
      <c r="O19" s="5">
        <f>N18-O18</f>
        <v>0</v>
      </c>
      <c r="P19" s="6" t="s">
        <v>1</v>
      </c>
      <c r="Q19" s="5" t="str">
        <f>CONCATENATE(B19,P19)</f>
        <v>B</v>
      </c>
      <c r="R19" s="5"/>
    </row>
    <row r="20" spans="1:18" ht="15" x14ac:dyDescent="0.25">
      <c r="A20" s="131"/>
      <c r="B20" s="100"/>
      <c r="C20" s="123" t="str">
        <f ca="1">IF(PORTADA!$E$35="A",CONCATENATE(I20," ",G20),"")</f>
        <v xml:space="preserve">c)  </v>
      </c>
      <c r="D20" s="102"/>
      <c r="G20" s="13" t="str">
        <f>IF(L21="FIN","",LOOKUP(I17,DATOS!A:A,DATOS!L:L))</f>
        <v/>
      </c>
      <c r="I20" s="10" t="s">
        <v>46</v>
      </c>
      <c r="J20" s="5"/>
      <c r="K20" s="5"/>
      <c r="L20" s="5"/>
      <c r="M20" s="5"/>
      <c r="N20" s="5"/>
      <c r="O20" s="5"/>
      <c r="P20" s="6" t="s">
        <v>2</v>
      </c>
      <c r="Q20" s="5" t="str">
        <f>CONCATENATE(B20,P20)</f>
        <v>C</v>
      </c>
      <c r="R20" s="5"/>
    </row>
    <row r="21" spans="1:18" ht="15" x14ac:dyDescent="0.25">
      <c r="A21" s="131"/>
      <c r="B21" s="100"/>
      <c r="C21" s="123" t="str">
        <f ca="1">IF(PORTADA!$E$35="A",CONCATENATE(I21," ",G21),"")</f>
        <v xml:space="preserve">d) </v>
      </c>
      <c r="D21" s="102"/>
      <c r="G21" s="13" t="str">
        <f>IF(L21="FIN","",LOOKUP(I17,DATOS!A:A,DATOS!M:M))</f>
        <v/>
      </c>
      <c r="I21" s="10" t="s">
        <v>47</v>
      </c>
      <c r="J21" s="17">
        <f>LOOKUP(I17,DATOS!A:A,DATOS!F:F)</f>
        <v>20</v>
      </c>
      <c r="K21" s="18" t="str">
        <f>LOOKUP(I17,DATOS!A:A,DATOS!D:D)</f>
        <v>TEST 11</v>
      </c>
      <c r="L21" s="16" t="str">
        <f>IF(J21=J17,"","FIN")</f>
        <v>FIN</v>
      </c>
      <c r="M21" s="5"/>
      <c r="N21" s="5"/>
      <c r="O21" s="5"/>
      <c r="P21" s="6" t="s">
        <v>3</v>
      </c>
      <c r="Q21" s="5" t="str">
        <f>CONCATENATE(B21,P21)</f>
        <v>D</v>
      </c>
      <c r="R21" s="5"/>
    </row>
    <row r="22" spans="1:18" ht="15" x14ac:dyDescent="0.25">
      <c r="A22" s="92"/>
      <c r="B22" s="103"/>
      <c r="C22" s="126"/>
      <c r="D22" s="104"/>
    </row>
    <row r="23" spans="1:18" ht="15" x14ac:dyDescent="0.25">
      <c r="A23" s="92"/>
      <c r="B23" s="97"/>
      <c r="C23" s="122" t="str">
        <f ca="1">IF(PORTADA!$E$35="A",CONCATENATE(J23,".- ",G23),"")</f>
        <v xml:space="preserve">4.- </v>
      </c>
      <c r="D23" s="99"/>
      <c r="E23" s="92"/>
      <c r="F23" s="92"/>
      <c r="G23" s="15" t="str">
        <f>IF(L27="FIN","",LOOKUP(I23,DATOS!A:A,DATOS!G:G))</f>
        <v/>
      </c>
      <c r="H23" s="15">
        <f>IF(L27="FIN",0,LOOKUP(I23,DATOS!A:A,DATOS!N:N))</f>
        <v>0</v>
      </c>
      <c r="I23" s="10">
        <f>+I17+1</f>
        <v>223</v>
      </c>
      <c r="J23" s="7">
        <f>+J17+1</f>
        <v>4</v>
      </c>
      <c r="K23" s="5" t="s">
        <v>32</v>
      </c>
      <c r="L23" s="5" t="s">
        <v>33</v>
      </c>
      <c r="M23" s="5" t="s">
        <v>38</v>
      </c>
      <c r="N23" s="5" t="s">
        <v>34</v>
      </c>
      <c r="O23" s="5" t="s">
        <v>35</v>
      </c>
      <c r="P23" s="5" t="s">
        <v>36</v>
      </c>
      <c r="Q23" s="5" t="str">
        <f>CONCATENATE("X",H23)</f>
        <v>X0</v>
      </c>
      <c r="R23" s="5" t="s">
        <v>37</v>
      </c>
    </row>
    <row r="24" spans="1:18" ht="15" x14ac:dyDescent="0.25">
      <c r="A24" s="131">
        <f ca="1">IF($E$2="X",0,IF(J25&gt;2,H23,J25))</f>
        <v>0</v>
      </c>
      <c r="B24" s="100"/>
      <c r="C24" s="123" t="str">
        <f ca="1">IF(PORTADA!$E$35="A",CONCATENATE(I24," ",G24),"")</f>
        <v xml:space="preserve">a)  </v>
      </c>
      <c r="D24" s="102"/>
      <c r="G24" s="13" t="str">
        <f>IF(L27="FIN","",LOOKUP(I23,DATOS!A:A,DATOS!J:J))</f>
        <v/>
      </c>
      <c r="I24" s="10" t="s">
        <v>44</v>
      </c>
      <c r="J24" s="5" t="s">
        <v>5</v>
      </c>
      <c r="K24" s="5">
        <f>IF(L24&gt;0,0,O24)</f>
        <v>0</v>
      </c>
      <c r="L24" s="5">
        <f>IF(O25&gt;0,1,0)</f>
        <v>0</v>
      </c>
      <c r="M24" s="5">
        <f>IF(L24=1,-1/COUNTA(P24:P27),0)</f>
        <v>0</v>
      </c>
      <c r="N24" s="5">
        <f>COUNTA(B24:B27)</f>
        <v>0</v>
      </c>
      <c r="O24" s="5">
        <f>COUNTIF(Q24:Q27,Q23)</f>
        <v>0</v>
      </c>
      <c r="P24" s="6" t="s">
        <v>0</v>
      </c>
      <c r="Q24" s="5" t="str">
        <f>CONCATENATE(B24,P24)</f>
        <v>A</v>
      </c>
      <c r="R24" s="5">
        <f>IF(O24&gt;0,O24+N24,N24*3)</f>
        <v>0</v>
      </c>
    </row>
    <row r="25" spans="1:18" ht="15" x14ac:dyDescent="0.25">
      <c r="A25" s="131"/>
      <c r="B25" s="100"/>
      <c r="C25" s="123" t="str">
        <f ca="1">IF(PORTADA!$E$35="A",CONCATENATE(I25," ",G25),"")</f>
        <v xml:space="preserve">b)  </v>
      </c>
      <c r="D25" s="102"/>
      <c r="G25" s="13" t="str">
        <f>IF(L27="FIN","",LOOKUP(I23,DATOS!A:A,DATOS!K:K))</f>
        <v/>
      </c>
      <c r="I25" s="10" t="s">
        <v>45</v>
      </c>
      <c r="J25" s="5">
        <f ca="1">IF(PORTADA!$E$35="A",R24,0)</f>
        <v>0</v>
      </c>
      <c r="K25" s="5"/>
      <c r="L25" s="5"/>
      <c r="M25" s="5"/>
      <c r="N25" s="5"/>
      <c r="O25" s="5">
        <f>N24-O24</f>
        <v>0</v>
      </c>
      <c r="P25" s="6" t="s">
        <v>1</v>
      </c>
      <c r="Q25" s="5" t="str">
        <f>CONCATENATE(B25,P25)</f>
        <v>B</v>
      </c>
      <c r="R25" s="5"/>
    </row>
    <row r="26" spans="1:18" ht="15" x14ac:dyDescent="0.25">
      <c r="A26" s="131"/>
      <c r="B26" s="100"/>
      <c r="C26" s="123" t="str">
        <f ca="1">IF(PORTADA!$E$35="A",CONCATENATE(I26," ",G26),"")</f>
        <v xml:space="preserve">c)  </v>
      </c>
      <c r="D26" s="102"/>
      <c r="G26" s="13" t="str">
        <f>IF(L27="FIN","",LOOKUP(I23,DATOS!A:A,DATOS!L:L))</f>
        <v/>
      </c>
      <c r="I26" s="10" t="s">
        <v>46</v>
      </c>
      <c r="J26" s="5"/>
      <c r="K26" s="5"/>
      <c r="L26" s="5"/>
      <c r="M26" s="5"/>
      <c r="N26" s="5"/>
      <c r="O26" s="5"/>
      <c r="P26" s="6" t="s">
        <v>2</v>
      </c>
      <c r="Q26" s="5" t="str">
        <f>CONCATENATE(B26,P26)</f>
        <v>C</v>
      </c>
      <c r="R26" s="5"/>
    </row>
    <row r="27" spans="1:18" ht="15" x14ac:dyDescent="0.25">
      <c r="A27" s="131"/>
      <c r="B27" s="100"/>
      <c r="C27" s="123" t="str">
        <f ca="1">IF(PORTADA!$E$35="A",CONCATENATE(I27," ",G27),"")</f>
        <v xml:space="preserve">d) </v>
      </c>
      <c r="D27" s="102"/>
      <c r="G27" s="13" t="str">
        <f>IF(L27="FIN","",LOOKUP(I23,DATOS!A:A,DATOS!M:M))</f>
        <v/>
      </c>
      <c r="I27" s="10" t="s">
        <v>47</v>
      </c>
      <c r="J27" s="17">
        <f>LOOKUP(I23,DATOS!A:A,DATOS!F:F)</f>
        <v>20</v>
      </c>
      <c r="K27" s="18" t="str">
        <f>LOOKUP(I23,DATOS!A:A,DATOS!D:D)</f>
        <v>TEST 11</v>
      </c>
      <c r="L27" s="16" t="str">
        <f>IF(J27=J23,"","FIN")</f>
        <v>FIN</v>
      </c>
      <c r="M27" s="5"/>
      <c r="N27" s="5"/>
      <c r="O27" s="5"/>
      <c r="P27" s="6" t="s">
        <v>3</v>
      </c>
      <c r="Q27" s="5" t="str">
        <f>CONCATENATE(B27,P27)</f>
        <v>D</v>
      </c>
      <c r="R27" s="5"/>
    </row>
    <row r="28" spans="1:18" ht="15" x14ac:dyDescent="0.25">
      <c r="A28" s="92"/>
      <c r="B28" s="103"/>
      <c r="C28" s="126"/>
      <c r="D28" s="104"/>
    </row>
    <row r="29" spans="1:18" ht="15" x14ac:dyDescent="0.25">
      <c r="A29" s="92"/>
      <c r="B29" s="97"/>
      <c r="C29" s="122" t="str">
        <f ca="1">IF(PORTADA!$E$35="A",CONCATENATE(J29,".- ",G29),"")</f>
        <v xml:space="preserve">5.- </v>
      </c>
      <c r="D29" s="99"/>
      <c r="E29" s="92"/>
      <c r="F29" s="92"/>
      <c r="G29" s="15" t="str">
        <f>IF(L33="FIN","",LOOKUP(I29,DATOS!A:A,DATOS!G:G))</f>
        <v/>
      </c>
      <c r="H29" s="15">
        <f>IF(L33="FIN",0,LOOKUP(I29,DATOS!A:A,DATOS!N:N))</f>
        <v>0</v>
      </c>
      <c r="I29" s="10">
        <f>+I23+1</f>
        <v>224</v>
      </c>
      <c r="J29" s="7">
        <f>+J23+1</f>
        <v>5</v>
      </c>
      <c r="K29" s="5" t="s">
        <v>32</v>
      </c>
      <c r="L29" s="5" t="s">
        <v>33</v>
      </c>
      <c r="M29" s="5" t="s">
        <v>38</v>
      </c>
      <c r="N29" s="5" t="s">
        <v>34</v>
      </c>
      <c r="O29" s="5" t="s">
        <v>35</v>
      </c>
      <c r="P29" s="5" t="s">
        <v>36</v>
      </c>
      <c r="Q29" s="5" t="str">
        <f>CONCATENATE("X",H29)</f>
        <v>X0</v>
      </c>
      <c r="R29" s="5" t="s">
        <v>37</v>
      </c>
    </row>
    <row r="30" spans="1:18" ht="15" x14ac:dyDescent="0.25">
      <c r="A30" s="131">
        <f ca="1">IF($E$2="X",0,IF(J31&gt;2,H29,J31))</f>
        <v>0</v>
      </c>
      <c r="B30" s="100"/>
      <c r="C30" s="123" t="str">
        <f ca="1">IF(PORTADA!$E$35="A",CONCATENATE(I30," ",G30),"")</f>
        <v xml:space="preserve">a)  </v>
      </c>
      <c r="D30" s="102"/>
      <c r="G30" s="13" t="str">
        <f>IF(L33="FIN","",LOOKUP(I29,DATOS!A:A,DATOS!J:J))</f>
        <v/>
      </c>
      <c r="I30" s="10" t="s">
        <v>44</v>
      </c>
      <c r="J30" s="5" t="s">
        <v>5</v>
      </c>
      <c r="K30" s="5">
        <f>IF(L30&gt;0,0,O30)</f>
        <v>0</v>
      </c>
      <c r="L30" s="5">
        <f>IF(O31&gt;0,1,0)</f>
        <v>0</v>
      </c>
      <c r="M30" s="5">
        <f>IF(L30=1,-1/COUNTA(P30:P33),0)</f>
        <v>0</v>
      </c>
      <c r="N30" s="5">
        <f>COUNTA(B30:B33)</f>
        <v>0</v>
      </c>
      <c r="O30" s="5">
        <f>COUNTIF(Q30:Q33,Q29)</f>
        <v>0</v>
      </c>
      <c r="P30" s="6" t="s">
        <v>0</v>
      </c>
      <c r="Q30" s="5" t="str">
        <f>CONCATENATE(B30,P30)</f>
        <v>A</v>
      </c>
      <c r="R30" s="5">
        <f>IF(O30&gt;0,O30+N30,N30*3)</f>
        <v>0</v>
      </c>
    </row>
    <row r="31" spans="1:18" ht="15" x14ac:dyDescent="0.25">
      <c r="A31" s="131"/>
      <c r="B31" s="100"/>
      <c r="C31" s="123" t="str">
        <f ca="1">IF(PORTADA!$E$35="A",CONCATENATE(I31," ",G31),"")</f>
        <v xml:space="preserve">b)  </v>
      </c>
      <c r="D31" s="102"/>
      <c r="G31" s="13" t="str">
        <f>IF(L33="FIN","",LOOKUP(I29,DATOS!A:A,DATOS!K:K))</f>
        <v/>
      </c>
      <c r="I31" s="10" t="s">
        <v>45</v>
      </c>
      <c r="J31" s="5">
        <f ca="1">IF(PORTADA!$E$35="A",R30,0)</f>
        <v>0</v>
      </c>
      <c r="K31" s="5"/>
      <c r="L31" s="5"/>
      <c r="M31" s="5"/>
      <c r="N31" s="5"/>
      <c r="O31" s="5">
        <f>N30-O30</f>
        <v>0</v>
      </c>
      <c r="P31" s="6" t="s">
        <v>1</v>
      </c>
      <c r="Q31" s="5" t="str">
        <f>CONCATENATE(B31,P31)</f>
        <v>B</v>
      </c>
      <c r="R31" s="5"/>
    </row>
    <row r="32" spans="1:18" ht="15" x14ac:dyDescent="0.25">
      <c r="A32" s="131"/>
      <c r="B32" s="100"/>
      <c r="C32" s="123" t="str">
        <f ca="1">IF(PORTADA!$E$35="A",CONCATENATE(I32," ",G32),"")</f>
        <v xml:space="preserve">c)  </v>
      </c>
      <c r="D32" s="102"/>
      <c r="G32" s="13" t="str">
        <f>IF(L33="FIN","",LOOKUP(I29,DATOS!A:A,DATOS!L:L))</f>
        <v/>
      </c>
      <c r="I32" s="10" t="s">
        <v>46</v>
      </c>
      <c r="J32" s="5"/>
      <c r="K32" s="5"/>
      <c r="L32" s="5"/>
      <c r="M32" s="5"/>
      <c r="N32" s="5"/>
      <c r="O32" s="5"/>
      <c r="P32" s="6" t="s">
        <v>2</v>
      </c>
      <c r="Q32" s="5" t="str">
        <f>CONCATENATE(B32,P32)</f>
        <v>C</v>
      </c>
      <c r="R32" s="5"/>
    </row>
    <row r="33" spans="1:18" ht="15" x14ac:dyDescent="0.25">
      <c r="A33" s="131"/>
      <c r="B33" s="100"/>
      <c r="C33" s="123" t="str">
        <f ca="1">IF(PORTADA!$E$35="A",CONCATENATE(I33," ",G33),"")</f>
        <v xml:space="preserve">d) </v>
      </c>
      <c r="D33" s="102"/>
      <c r="G33" s="13" t="str">
        <f>IF(L33="FIN","",LOOKUP(I29,DATOS!A:A,DATOS!M:M))</f>
        <v/>
      </c>
      <c r="I33" s="10" t="s">
        <v>47</v>
      </c>
      <c r="J33" s="17">
        <f>LOOKUP(I29,DATOS!A:A,DATOS!F:F)</f>
        <v>20</v>
      </c>
      <c r="K33" s="18" t="str">
        <f>LOOKUP(I29,DATOS!A:A,DATOS!D:D)</f>
        <v>TEST 11</v>
      </c>
      <c r="L33" s="16" t="str">
        <f>IF(J33=J29,"","FIN")</f>
        <v>FIN</v>
      </c>
      <c r="M33" s="5"/>
      <c r="N33" s="5"/>
      <c r="O33" s="5"/>
      <c r="P33" s="6" t="s">
        <v>3</v>
      </c>
      <c r="Q33" s="5" t="str">
        <f>CONCATENATE(B33,P33)</f>
        <v>D</v>
      </c>
      <c r="R33" s="5"/>
    </row>
    <row r="34" spans="1:18" ht="15" x14ac:dyDescent="0.25">
      <c r="A34" s="92"/>
      <c r="B34" s="103"/>
      <c r="C34" s="126"/>
      <c r="D34" s="104"/>
    </row>
    <row r="35" spans="1:18" ht="15" x14ac:dyDescent="0.25">
      <c r="A35" s="92"/>
      <c r="B35" s="97"/>
      <c r="C35" s="122" t="str">
        <f ca="1">IF(PORTADA!$E$35="A",CONCATENATE(J35,".- ",G35),"")</f>
        <v xml:space="preserve">6.- </v>
      </c>
      <c r="D35" s="99"/>
      <c r="E35" s="92"/>
      <c r="F35" s="92"/>
      <c r="G35" s="15" t="str">
        <f>IF(L39="FIN","",LOOKUP(I35,DATOS!A:A,DATOS!G:G))</f>
        <v/>
      </c>
      <c r="H35" s="15">
        <f>IF(L39="FIN",0,LOOKUP(I35,DATOS!A:A,DATOS!N:N))</f>
        <v>0</v>
      </c>
      <c r="I35" s="10">
        <f>+I29+1</f>
        <v>225</v>
      </c>
      <c r="J35" s="7">
        <f>+J29+1</f>
        <v>6</v>
      </c>
      <c r="K35" s="5" t="s">
        <v>32</v>
      </c>
      <c r="L35" s="5" t="s">
        <v>33</v>
      </c>
      <c r="M35" s="5" t="s">
        <v>38</v>
      </c>
      <c r="N35" s="5" t="s">
        <v>34</v>
      </c>
      <c r="O35" s="5" t="s">
        <v>35</v>
      </c>
      <c r="P35" s="5" t="s">
        <v>36</v>
      </c>
      <c r="Q35" s="5" t="str">
        <f>CONCATENATE("X",H35)</f>
        <v>X0</v>
      </c>
      <c r="R35" s="5" t="s">
        <v>37</v>
      </c>
    </row>
    <row r="36" spans="1:18" ht="15" x14ac:dyDescent="0.25">
      <c r="A36" s="131">
        <f ca="1">IF($E$2="X",0,IF(J37&gt;2,H35,J37))</f>
        <v>0</v>
      </c>
      <c r="B36" s="100"/>
      <c r="C36" s="123" t="str">
        <f ca="1">IF(PORTADA!$E$35="A",CONCATENATE(I36," ",G36),"")</f>
        <v xml:space="preserve">a)  </v>
      </c>
      <c r="D36" s="102"/>
      <c r="G36" s="13" t="str">
        <f>IF(L39="FIN","",LOOKUP(I35,DATOS!A:A,DATOS!J:J))</f>
        <v/>
      </c>
      <c r="I36" s="10" t="s">
        <v>44</v>
      </c>
      <c r="J36" s="5" t="s">
        <v>5</v>
      </c>
      <c r="K36" s="5">
        <f>IF(L36&gt;0,0,O36)</f>
        <v>0</v>
      </c>
      <c r="L36" s="5">
        <f>IF(O37&gt;0,1,0)</f>
        <v>0</v>
      </c>
      <c r="M36" s="5">
        <f>IF(L36=1,-1/COUNTA(P36:P39),0)</f>
        <v>0</v>
      </c>
      <c r="N36" s="5">
        <f>COUNTA(B36:B39)</f>
        <v>0</v>
      </c>
      <c r="O36" s="5">
        <f>COUNTIF(Q36:Q39,Q35)</f>
        <v>0</v>
      </c>
      <c r="P36" s="6" t="s">
        <v>0</v>
      </c>
      <c r="Q36" s="5" t="str">
        <f>CONCATENATE(B36,P36)</f>
        <v>A</v>
      </c>
      <c r="R36" s="5">
        <f>IF(O36&gt;0,O36+N36,N36*3)</f>
        <v>0</v>
      </c>
    </row>
    <row r="37" spans="1:18" ht="15" x14ac:dyDescent="0.25">
      <c r="A37" s="131"/>
      <c r="B37" s="100"/>
      <c r="C37" s="123" t="str">
        <f ca="1">IF(PORTADA!$E$35="A",CONCATENATE(I37," ",G37),"")</f>
        <v xml:space="preserve">b)  </v>
      </c>
      <c r="D37" s="102"/>
      <c r="G37" s="13" t="str">
        <f>IF(L39="FIN","",LOOKUP(I35,DATOS!A:A,DATOS!K:K))</f>
        <v/>
      </c>
      <c r="I37" s="10" t="s">
        <v>45</v>
      </c>
      <c r="J37" s="5">
        <f ca="1">IF(PORTADA!$E$35="A",R36,0)</f>
        <v>0</v>
      </c>
      <c r="K37" s="5"/>
      <c r="L37" s="5"/>
      <c r="M37" s="5"/>
      <c r="N37" s="5"/>
      <c r="O37" s="5">
        <f>N36-O36</f>
        <v>0</v>
      </c>
      <c r="P37" s="6" t="s">
        <v>1</v>
      </c>
      <c r="Q37" s="5" t="str">
        <f>CONCATENATE(B37,P37)</f>
        <v>B</v>
      </c>
      <c r="R37" s="5"/>
    </row>
    <row r="38" spans="1:18" ht="15" x14ac:dyDescent="0.25">
      <c r="A38" s="131"/>
      <c r="B38" s="100"/>
      <c r="C38" s="123" t="str">
        <f ca="1">IF(PORTADA!$E$35="A",CONCATENATE(I38," ",G38),"")</f>
        <v xml:space="preserve">c)  </v>
      </c>
      <c r="D38" s="102"/>
      <c r="G38" s="13" t="str">
        <f>IF(L39="FIN","",LOOKUP(I35,DATOS!A:A,DATOS!L:L))</f>
        <v/>
      </c>
      <c r="I38" s="10" t="s">
        <v>46</v>
      </c>
      <c r="J38" s="5"/>
      <c r="K38" s="5"/>
      <c r="L38" s="5"/>
      <c r="M38" s="5"/>
      <c r="N38" s="5"/>
      <c r="O38" s="5"/>
      <c r="P38" s="6" t="s">
        <v>2</v>
      </c>
      <c r="Q38" s="5" t="str">
        <f>CONCATENATE(B38,P38)</f>
        <v>C</v>
      </c>
      <c r="R38" s="5"/>
    </row>
    <row r="39" spans="1:18" ht="15" x14ac:dyDescent="0.25">
      <c r="A39" s="131"/>
      <c r="B39" s="100"/>
      <c r="C39" s="123" t="str">
        <f ca="1">IF(PORTADA!$E$35="A",CONCATENATE(I39," ",G39),"")</f>
        <v xml:space="preserve">d) </v>
      </c>
      <c r="D39" s="102"/>
      <c r="G39" s="13" t="str">
        <f>IF(L39="FIN","",LOOKUP(I35,DATOS!A:A,DATOS!M:M))</f>
        <v/>
      </c>
      <c r="I39" s="10" t="s">
        <v>47</v>
      </c>
      <c r="J39" s="17">
        <f>LOOKUP(I35,DATOS!A:A,DATOS!F:F)</f>
        <v>20</v>
      </c>
      <c r="K39" s="18" t="str">
        <f>LOOKUP(I35,DATOS!A:A,DATOS!D:D)</f>
        <v>TEST 11</v>
      </c>
      <c r="L39" s="16" t="str">
        <f>IF(J39=J35,"","FIN")</f>
        <v>FIN</v>
      </c>
      <c r="M39" s="5"/>
      <c r="N39" s="5"/>
      <c r="O39" s="5"/>
      <c r="P39" s="6" t="s">
        <v>3</v>
      </c>
      <c r="Q39" s="5" t="str">
        <f>CONCATENATE(B39,P39)</f>
        <v>D</v>
      </c>
      <c r="R39" s="5"/>
    </row>
    <row r="40" spans="1:18" ht="15" x14ac:dyDescent="0.25">
      <c r="A40" s="92"/>
      <c r="B40" s="103"/>
      <c r="C40" s="126"/>
      <c r="D40" s="104"/>
    </row>
    <row r="41" spans="1:18" ht="15" x14ac:dyDescent="0.25">
      <c r="A41" s="92"/>
      <c r="B41" s="97"/>
      <c r="C41" s="122" t="str">
        <f ca="1">IF(PORTADA!$E$35="A",CONCATENATE(J41,".- ",G41),"")</f>
        <v xml:space="preserve">7.- </v>
      </c>
      <c r="D41" s="99"/>
      <c r="E41" s="92"/>
      <c r="F41" s="92"/>
      <c r="G41" s="15" t="str">
        <f>IF(L45="FIN","",LOOKUP(I41,DATOS!A:A,DATOS!G:G))</f>
        <v/>
      </c>
      <c r="H41" s="15">
        <f>IF(L45="FIN",0,LOOKUP(I41,DATOS!A:A,DATOS!N:N))</f>
        <v>0</v>
      </c>
      <c r="I41" s="10">
        <f>+I35+1</f>
        <v>226</v>
      </c>
      <c r="J41" s="7">
        <f>+J35+1</f>
        <v>7</v>
      </c>
      <c r="K41" s="5" t="s">
        <v>32</v>
      </c>
      <c r="L41" s="5" t="s">
        <v>33</v>
      </c>
      <c r="M41" s="5" t="s">
        <v>38</v>
      </c>
      <c r="N41" s="5" t="s">
        <v>34</v>
      </c>
      <c r="O41" s="5" t="s">
        <v>35</v>
      </c>
      <c r="P41" s="5" t="s">
        <v>36</v>
      </c>
      <c r="Q41" s="5" t="str">
        <f>CONCATENATE("X",H41)</f>
        <v>X0</v>
      </c>
      <c r="R41" s="5" t="s">
        <v>37</v>
      </c>
    </row>
    <row r="42" spans="1:18" ht="15" x14ac:dyDescent="0.25">
      <c r="A42" s="131">
        <f ca="1">IF($E$2="X",0,IF(J43&gt;2,H41,J43))</f>
        <v>0</v>
      </c>
      <c r="B42" s="100"/>
      <c r="C42" s="123" t="str">
        <f ca="1">IF(PORTADA!$E$35="A",CONCATENATE(I42," ",G42),"")</f>
        <v xml:space="preserve">a)  </v>
      </c>
      <c r="D42" s="102"/>
      <c r="G42" s="13" t="str">
        <f>IF(L45="FIN","",LOOKUP(I41,DATOS!A:A,DATOS!J:J))</f>
        <v/>
      </c>
      <c r="I42" s="10" t="s">
        <v>44</v>
      </c>
      <c r="J42" s="5" t="s">
        <v>5</v>
      </c>
      <c r="K42" s="5">
        <f>IF(L42&gt;0,0,O42)</f>
        <v>0</v>
      </c>
      <c r="L42" s="5">
        <f>IF(O43&gt;0,1,0)</f>
        <v>0</v>
      </c>
      <c r="M42" s="5">
        <f>IF(L42=1,-1/COUNTA(P42:P45),0)</f>
        <v>0</v>
      </c>
      <c r="N42" s="5">
        <f>COUNTA(B42:B45)</f>
        <v>0</v>
      </c>
      <c r="O42" s="5">
        <f>COUNTIF(Q42:Q45,Q41)</f>
        <v>0</v>
      </c>
      <c r="P42" s="6" t="s">
        <v>0</v>
      </c>
      <c r="Q42" s="5" t="str">
        <f>CONCATENATE(B42,P42)</f>
        <v>A</v>
      </c>
      <c r="R42" s="5">
        <f>IF(O42&gt;0,O42+N42,N42*3)</f>
        <v>0</v>
      </c>
    </row>
    <row r="43" spans="1:18" ht="15" x14ac:dyDescent="0.25">
      <c r="A43" s="131"/>
      <c r="B43" s="100"/>
      <c r="C43" s="123" t="str">
        <f ca="1">IF(PORTADA!$E$35="A",CONCATENATE(I43," ",G43),"")</f>
        <v xml:space="preserve">b)  </v>
      </c>
      <c r="D43" s="102"/>
      <c r="G43" s="13" t="str">
        <f>IF(L45="FIN","",LOOKUP(I41,DATOS!A:A,DATOS!K:K))</f>
        <v/>
      </c>
      <c r="I43" s="10" t="s">
        <v>45</v>
      </c>
      <c r="J43" s="5">
        <f ca="1">IF(PORTADA!$E$35="A",R42,0)</f>
        <v>0</v>
      </c>
      <c r="K43" s="5"/>
      <c r="L43" s="5"/>
      <c r="M43" s="5"/>
      <c r="N43" s="5"/>
      <c r="O43" s="5">
        <f>N42-O42</f>
        <v>0</v>
      </c>
      <c r="P43" s="6" t="s">
        <v>1</v>
      </c>
      <c r="Q43" s="5" t="str">
        <f>CONCATENATE(B43,P43)</f>
        <v>B</v>
      </c>
      <c r="R43" s="5"/>
    </row>
    <row r="44" spans="1:18" ht="15" x14ac:dyDescent="0.25">
      <c r="A44" s="131"/>
      <c r="B44" s="100"/>
      <c r="C44" s="123" t="str">
        <f ca="1">IF(PORTADA!$E$35="A",CONCATENATE(I44," ",G44),"")</f>
        <v xml:space="preserve">c)  </v>
      </c>
      <c r="D44" s="102"/>
      <c r="G44" s="13" t="str">
        <f>IF(L45="FIN","",LOOKUP(I41,DATOS!A:A,DATOS!L:L))</f>
        <v/>
      </c>
      <c r="I44" s="10" t="s">
        <v>46</v>
      </c>
      <c r="J44" s="5"/>
      <c r="K44" s="5"/>
      <c r="L44" s="5"/>
      <c r="M44" s="5"/>
      <c r="N44" s="5"/>
      <c r="O44" s="5"/>
      <c r="P44" s="6" t="s">
        <v>2</v>
      </c>
      <c r="Q44" s="5" t="str">
        <f>CONCATENATE(B44,P44)</f>
        <v>C</v>
      </c>
      <c r="R44" s="5"/>
    </row>
    <row r="45" spans="1:18" ht="15" x14ac:dyDescent="0.25">
      <c r="A45" s="131"/>
      <c r="B45" s="100"/>
      <c r="C45" s="123" t="str">
        <f ca="1">IF(PORTADA!$E$35="A",CONCATENATE(I45," ",G45),"")</f>
        <v xml:space="preserve">d) </v>
      </c>
      <c r="D45" s="102"/>
      <c r="G45" s="13" t="str">
        <f>IF(L45="FIN","",LOOKUP(I41,DATOS!A:A,DATOS!M:M))</f>
        <v/>
      </c>
      <c r="I45" s="10" t="s">
        <v>47</v>
      </c>
      <c r="J45" s="17">
        <f>LOOKUP(I41,DATOS!A:A,DATOS!F:F)</f>
        <v>20</v>
      </c>
      <c r="K45" s="18" t="str">
        <f>LOOKUP(I41,DATOS!A:A,DATOS!D:D)</f>
        <v>TEST 11</v>
      </c>
      <c r="L45" s="16" t="str">
        <f>IF(J45=J41,"","FIN")</f>
        <v>FIN</v>
      </c>
      <c r="M45" s="5"/>
      <c r="N45" s="5"/>
      <c r="O45" s="5"/>
      <c r="P45" s="6" t="s">
        <v>3</v>
      </c>
      <c r="Q45" s="5" t="str">
        <f>CONCATENATE(B45,P45)</f>
        <v>D</v>
      </c>
      <c r="R45" s="5"/>
    </row>
    <row r="46" spans="1:18" ht="15" x14ac:dyDescent="0.25">
      <c r="A46" s="92"/>
      <c r="B46" s="103"/>
      <c r="C46" s="126"/>
      <c r="D46" s="104"/>
    </row>
    <row r="47" spans="1:18" ht="15" x14ac:dyDescent="0.25">
      <c r="A47" s="92"/>
      <c r="B47" s="97"/>
      <c r="C47" s="122" t="str">
        <f ca="1">IF(PORTADA!$E$35="A",CONCATENATE(J47,".- ",G47),"")</f>
        <v xml:space="preserve">8.- </v>
      </c>
      <c r="D47" s="99"/>
      <c r="E47" s="92"/>
      <c r="F47" s="92"/>
      <c r="G47" s="15" t="str">
        <f>IF(L51="FIN","",LOOKUP(I47,DATOS!A:A,DATOS!G:G))</f>
        <v/>
      </c>
      <c r="H47" s="15">
        <f>IF(L51="FIN",0,LOOKUP(I47,DATOS!A:A,DATOS!N:N))</f>
        <v>0</v>
      </c>
      <c r="I47" s="10">
        <f>+I41+1</f>
        <v>227</v>
      </c>
      <c r="J47" s="7">
        <f>+J41+1</f>
        <v>8</v>
      </c>
      <c r="K47" s="5" t="s">
        <v>32</v>
      </c>
      <c r="L47" s="5" t="s">
        <v>33</v>
      </c>
      <c r="M47" s="5" t="s">
        <v>38</v>
      </c>
      <c r="N47" s="5" t="s">
        <v>34</v>
      </c>
      <c r="O47" s="5" t="s">
        <v>35</v>
      </c>
      <c r="P47" s="5" t="s">
        <v>36</v>
      </c>
      <c r="Q47" s="5" t="str">
        <f>CONCATENATE("X",H47)</f>
        <v>X0</v>
      </c>
      <c r="R47" s="5" t="s">
        <v>37</v>
      </c>
    </row>
    <row r="48" spans="1:18" ht="15" x14ac:dyDescent="0.25">
      <c r="A48" s="131">
        <f ca="1">IF($E$2="X",0,IF(J49&gt;2,H47,J49))</f>
        <v>0</v>
      </c>
      <c r="B48" s="100"/>
      <c r="C48" s="123" t="str">
        <f ca="1">IF(PORTADA!$E$35="A",CONCATENATE(I48," ",G48),"")</f>
        <v xml:space="preserve">a)  </v>
      </c>
      <c r="D48" s="102"/>
      <c r="G48" s="13" t="str">
        <f>IF(L51="FIN","",LOOKUP(I47,DATOS!A:A,DATOS!J:J))</f>
        <v/>
      </c>
      <c r="I48" s="10" t="s">
        <v>44</v>
      </c>
      <c r="J48" s="5" t="s">
        <v>5</v>
      </c>
      <c r="K48" s="5">
        <f>IF(L48&gt;0,0,O48)</f>
        <v>0</v>
      </c>
      <c r="L48" s="5">
        <f>IF(O49&gt;0,1,0)</f>
        <v>0</v>
      </c>
      <c r="M48" s="5">
        <f>IF(L48=1,-1/COUNTA(P48:P51),0)</f>
        <v>0</v>
      </c>
      <c r="N48" s="5">
        <f>COUNTA(B48:B51)</f>
        <v>0</v>
      </c>
      <c r="O48" s="5">
        <f>COUNTIF(Q48:Q51,Q47)</f>
        <v>0</v>
      </c>
      <c r="P48" s="6" t="s">
        <v>0</v>
      </c>
      <c r="Q48" s="5" t="str">
        <f>CONCATENATE(B48,P48)</f>
        <v>A</v>
      </c>
      <c r="R48" s="5">
        <f>IF(O48&gt;0,O48+N48,N48*3)</f>
        <v>0</v>
      </c>
    </row>
    <row r="49" spans="1:18" ht="15" x14ac:dyDescent="0.25">
      <c r="A49" s="131"/>
      <c r="B49" s="100"/>
      <c r="C49" s="123" t="str">
        <f ca="1">IF(PORTADA!$E$35="A",CONCATENATE(I49," ",G49),"")</f>
        <v xml:space="preserve">b)  </v>
      </c>
      <c r="D49" s="102"/>
      <c r="G49" s="13" t="str">
        <f>IF(L51="FIN","",LOOKUP(I47,DATOS!A:A,DATOS!K:K))</f>
        <v/>
      </c>
      <c r="I49" s="10" t="s">
        <v>45</v>
      </c>
      <c r="J49" s="5">
        <f ca="1">IF(PORTADA!$E$35="A",R48,0)</f>
        <v>0</v>
      </c>
      <c r="K49" s="5"/>
      <c r="L49" s="5"/>
      <c r="M49" s="5"/>
      <c r="N49" s="5"/>
      <c r="O49" s="5">
        <f>N48-O48</f>
        <v>0</v>
      </c>
      <c r="P49" s="6" t="s">
        <v>1</v>
      </c>
      <c r="Q49" s="5" t="str">
        <f>CONCATENATE(B49,P49)</f>
        <v>B</v>
      </c>
      <c r="R49" s="5"/>
    </row>
    <row r="50" spans="1:18" ht="15" x14ac:dyDescent="0.25">
      <c r="A50" s="131"/>
      <c r="B50" s="100"/>
      <c r="C50" s="123" t="str">
        <f ca="1">IF(PORTADA!$E$35="A",CONCATENATE(I50," ",G50),"")</f>
        <v xml:space="preserve">c)  </v>
      </c>
      <c r="D50" s="102"/>
      <c r="G50" s="13" t="str">
        <f>IF(L51="FIN","",LOOKUP(I47,DATOS!A:A,DATOS!L:L))</f>
        <v/>
      </c>
      <c r="I50" s="10" t="s">
        <v>46</v>
      </c>
      <c r="J50" s="5"/>
      <c r="K50" s="5"/>
      <c r="L50" s="5"/>
      <c r="M50" s="5"/>
      <c r="N50" s="5"/>
      <c r="O50" s="5"/>
      <c r="P50" s="6" t="s">
        <v>2</v>
      </c>
      <c r="Q50" s="5" t="str">
        <f>CONCATENATE(B50,P50)</f>
        <v>C</v>
      </c>
      <c r="R50" s="5"/>
    </row>
    <row r="51" spans="1:18" ht="15" x14ac:dyDescent="0.25">
      <c r="A51" s="131"/>
      <c r="B51" s="100"/>
      <c r="C51" s="123" t="str">
        <f ca="1">IF(PORTADA!$E$35="A",CONCATENATE(I51," ",G51),"")</f>
        <v xml:space="preserve">d) </v>
      </c>
      <c r="D51" s="102"/>
      <c r="G51" s="13" t="str">
        <f>IF(L51="FIN","",LOOKUP(I47,DATOS!A:A,DATOS!M:M))</f>
        <v/>
      </c>
      <c r="I51" s="10" t="s">
        <v>47</v>
      </c>
      <c r="J51" s="17">
        <f>LOOKUP(I47,DATOS!A:A,DATOS!F:F)</f>
        <v>20</v>
      </c>
      <c r="K51" s="18" t="str">
        <f>LOOKUP(I47,DATOS!A:A,DATOS!D:D)</f>
        <v>TEST 11</v>
      </c>
      <c r="L51" s="16" t="str">
        <f>IF(J51=J47,"","FIN")</f>
        <v>FIN</v>
      </c>
      <c r="M51" s="5"/>
      <c r="N51" s="5"/>
      <c r="O51" s="5"/>
      <c r="P51" s="6" t="s">
        <v>3</v>
      </c>
      <c r="Q51" s="5" t="str">
        <f>CONCATENATE(B51,P51)</f>
        <v>D</v>
      </c>
      <c r="R51" s="5"/>
    </row>
    <row r="52" spans="1:18" ht="15" x14ac:dyDescent="0.25">
      <c r="A52" s="92"/>
      <c r="B52" s="103"/>
      <c r="C52" s="126"/>
      <c r="D52" s="104"/>
    </row>
    <row r="53" spans="1:18" ht="15" x14ac:dyDescent="0.25">
      <c r="A53" s="92"/>
      <c r="B53" s="97"/>
      <c r="C53" s="122" t="str">
        <f ca="1">IF(PORTADA!$E$35="A",CONCATENATE(J53,".- ",G53),"")</f>
        <v xml:space="preserve">9.- </v>
      </c>
      <c r="D53" s="99"/>
      <c r="E53" s="92"/>
      <c r="F53" s="92"/>
      <c r="G53" s="15" t="str">
        <f>IF(L57="FIN","",LOOKUP(I53,DATOS!A:A,DATOS!G:G))</f>
        <v/>
      </c>
      <c r="H53" s="15">
        <f>IF(L57="FIN",0,LOOKUP(I53,DATOS!A:A,DATOS!N:N))</f>
        <v>0</v>
      </c>
      <c r="I53" s="10">
        <f>+I47+1</f>
        <v>228</v>
      </c>
      <c r="J53" s="7">
        <f>+J47+1</f>
        <v>9</v>
      </c>
      <c r="K53" s="5" t="s">
        <v>32</v>
      </c>
      <c r="L53" s="5" t="s">
        <v>33</v>
      </c>
      <c r="M53" s="5" t="s">
        <v>38</v>
      </c>
      <c r="N53" s="5" t="s">
        <v>34</v>
      </c>
      <c r="O53" s="5" t="s">
        <v>35</v>
      </c>
      <c r="P53" s="5" t="s">
        <v>36</v>
      </c>
      <c r="Q53" s="5" t="str">
        <f>CONCATENATE("X",H53)</f>
        <v>X0</v>
      </c>
      <c r="R53" s="5" t="s">
        <v>37</v>
      </c>
    </row>
    <row r="54" spans="1:18" ht="15" x14ac:dyDescent="0.25">
      <c r="A54" s="131">
        <f ca="1">IF($E$2="X",0,IF(J55&gt;2,H53,J55))</f>
        <v>0</v>
      </c>
      <c r="B54" s="100"/>
      <c r="C54" s="123" t="str">
        <f ca="1">IF(PORTADA!$E$35="A",CONCATENATE(I54," ",G54),"")</f>
        <v xml:space="preserve">a)  </v>
      </c>
      <c r="D54" s="102"/>
      <c r="G54" s="13" t="str">
        <f>IF(L57="FIN","",LOOKUP(I53,DATOS!A:A,DATOS!J:J))</f>
        <v/>
      </c>
      <c r="I54" s="10" t="s">
        <v>44</v>
      </c>
      <c r="J54" s="5" t="s">
        <v>5</v>
      </c>
      <c r="K54" s="5">
        <f>IF(L54&gt;0,0,O54)</f>
        <v>0</v>
      </c>
      <c r="L54" s="5">
        <f>IF(O55&gt;0,1,0)</f>
        <v>0</v>
      </c>
      <c r="M54" s="5">
        <f>IF(L54=1,-1/COUNTA(P54:P57),0)</f>
        <v>0</v>
      </c>
      <c r="N54" s="5">
        <f>COUNTA(B54:B57)</f>
        <v>0</v>
      </c>
      <c r="O54" s="5">
        <f>COUNTIF(Q54:Q57,Q53)</f>
        <v>0</v>
      </c>
      <c r="P54" s="6" t="s">
        <v>0</v>
      </c>
      <c r="Q54" s="5" t="str">
        <f>CONCATENATE(B54,P54)</f>
        <v>A</v>
      </c>
      <c r="R54" s="5">
        <f>IF(O54&gt;0,O54+N54,N54*3)</f>
        <v>0</v>
      </c>
    </row>
    <row r="55" spans="1:18" ht="15" x14ac:dyDescent="0.25">
      <c r="A55" s="131"/>
      <c r="B55" s="100"/>
      <c r="C55" s="123" t="str">
        <f ca="1">IF(PORTADA!$E$35="A",CONCATENATE(I55," ",G55),"")</f>
        <v xml:space="preserve">b)  </v>
      </c>
      <c r="D55" s="102"/>
      <c r="G55" s="13" t="str">
        <f>IF(L57="FIN","",LOOKUP(I53,DATOS!A:A,DATOS!K:K))</f>
        <v/>
      </c>
      <c r="I55" s="10" t="s">
        <v>45</v>
      </c>
      <c r="J55" s="5">
        <f ca="1">IF(PORTADA!$E$35="A",R54,0)</f>
        <v>0</v>
      </c>
      <c r="K55" s="5"/>
      <c r="L55" s="5"/>
      <c r="M55" s="5"/>
      <c r="N55" s="5"/>
      <c r="O55" s="5">
        <f>N54-O54</f>
        <v>0</v>
      </c>
      <c r="P55" s="6" t="s">
        <v>1</v>
      </c>
      <c r="Q55" s="5" t="str">
        <f>CONCATENATE(B55,P55)</f>
        <v>B</v>
      </c>
      <c r="R55" s="5"/>
    </row>
    <row r="56" spans="1:18" ht="15" x14ac:dyDescent="0.25">
      <c r="A56" s="131"/>
      <c r="B56" s="100"/>
      <c r="C56" s="123" t="str">
        <f ca="1">IF(PORTADA!$E$35="A",CONCATENATE(I56," ",G56),"")</f>
        <v xml:space="preserve">c)  </v>
      </c>
      <c r="D56" s="102"/>
      <c r="G56" s="13" t="str">
        <f>IF(L57="FIN","",LOOKUP(I53,DATOS!A:A,DATOS!L:L))</f>
        <v/>
      </c>
      <c r="I56" s="10" t="s">
        <v>46</v>
      </c>
      <c r="J56" s="5"/>
      <c r="K56" s="5"/>
      <c r="L56" s="5"/>
      <c r="M56" s="5"/>
      <c r="N56" s="5"/>
      <c r="O56" s="5"/>
      <c r="P56" s="6" t="s">
        <v>2</v>
      </c>
      <c r="Q56" s="5" t="str">
        <f>CONCATENATE(B56,P56)</f>
        <v>C</v>
      </c>
      <c r="R56" s="5"/>
    </row>
    <row r="57" spans="1:18" ht="15" x14ac:dyDescent="0.25">
      <c r="A57" s="131"/>
      <c r="B57" s="100"/>
      <c r="C57" s="123" t="str">
        <f ca="1">IF(PORTADA!$E$35="A",CONCATENATE(I57," ",G57),"")</f>
        <v xml:space="preserve">d) </v>
      </c>
      <c r="D57" s="102"/>
      <c r="G57" s="13" t="str">
        <f>IF(L57="FIN","",LOOKUP(I53,DATOS!A:A,DATOS!M:M))</f>
        <v/>
      </c>
      <c r="I57" s="10" t="s">
        <v>47</v>
      </c>
      <c r="J57" s="17">
        <f>LOOKUP(I53,DATOS!A:A,DATOS!F:F)</f>
        <v>20</v>
      </c>
      <c r="K57" s="18" t="str">
        <f>LOOKUP(I53,DATOS!A:A,DATOS!D:D)</f>
        <v>TEST 11</v>
      </c>
      <c r="L57" s="16" t="str">
        <f>IF(J57=J53,"","FIN")</f>
        <v>FIN</v>
      </c>
      <c r="M57" s="5"/>
      <c r="N57" s="5"/>
      <c r="O57" s="5"/>
      <c r="P57" s="6" t="s">
        <v>3</v>
      </c>
      <c r="Q57" s="5" t="str">
        <f>CONCATENATE(B57,P57)</f>
        <v>D</v>
      </c>
      <c r="R57" s="5"/>
    </row>
    <row r="58" spans="1:18" ht="15" x14ac:dyDescent="0.25">
      <c r="A58" s="92"/>
      <c r="B58" s="103"/>
      <c r="C58" s="126"/>
      <c r="D58" s="104"/>
    </row>
    <row r="59" spans="1:18" ht="15" x14ac:dyDescent="0.25">
      <c r="A59" s="92"/>
      <c r="B59" s="97"/>
      <c r="C59" s="122" t="str">
        <f ca="1">IF(PORTADA!$E$35="A",CONCATENATE(J59,".- ",G59),"")</f>
        <v xml:space="preserve">10.- </v>
      </c>
      <c r="D59" s="99"/>
      <c r="E59" s="92"/>
      <c r="F59" s="92"/>
      <c r="G59" s="15" t="str">
        <f>IF(L63="FIN","",LOOKUP(I59,DATOS!A:A,DATOS!G:G))</f>
        <v/>
      </c>
      <c r="H59" s="15">
        <f>IF(L63="FIN",0,LOOKUP(I59,DATOS!A:A,DATOS!N:N))</f>
        <v>0</v>
      </c>
      <c r="I59" s="10">
        <f>+I53+1</f>
        <v>229</v>
      </c>
      <c r="J59" s="7">
        <f>+J53+1</f>
        <v>10</v>
      </c>
      <c r="K59" s="5" t="s">
        <v>32</v>
      </c>
      <c r="L59" s="5" t="s">
        <v>33</v>
      </c>
      <c r="M59" s="5" t="s">
        <v>38</v>
      </c>
      <c r="N59" s="5" t="s">
        <v>34</v>
      </c>
      <c r="O59" s="5" t="s">
        <v>35</v>
      </c>
      <c r="P59" s="5" t="s">
        <v>36</v>
      </c>
      <c r="Q59" s="5" t="str">
        <f>CONCATENATE("X",H59)</f>
        <v>X0</v>
      </c>
      <c r="R59" s="5" t="s">
        <v>37</v>
      </c>
    </row>
    <row r="60" spans="1:18" ht="15" x14ac:dyDescent="0.25">
      <c r="A60" s="131">
        <f ca="1">IF($E$2="X",0,IF(J61&gt;2,H59,J61))</f>
        <v>0</v>
      </c>
      <c r="B60" s="100"/>
      <c r="C60" s="123" t="str">
        <f ca="1">IF(PORTADA!$E$35="A",CONCATENATE(I60," ",G60),"")</f>
        <v xml:space="preserve">a)  </v>
      </c>
      <c r="D60" s="102"/>
      <c r="G60" s="13" t="str">
        <f>IF(L63="FIN","",LOOKUP(I59,DATOS!A:A,DATOS!J:J))</f>
        <v/>
      </c>
      <c r="I60" s="10" t="s">
        <v>44</v>
      </c>
      <c r="J60" s="5" t="s">
        <v>5</v>
      </c>
      <c r="K60" s="5">
        <f>IF(L60&gt;0,0,O60)</f>
        <v>0</v>
      </c>
      <c r="L60" s="5">
        <f>IF(O61&gt;0,1,0)</f>
        <v>0</v>
      </c>
      <c r="M60" s="5">
        <f>IF(L60=1,-1/COUNTA(P60:P63),0)</f>
        <v>0</v>
      </c>
      <c r="N60" s="5">
        <f>COUNTA(B60:B63)</f>
        <v>0</v>
      </c>
      <c r="O60" s="5">
        <f>COUNTIF(Q60:Q63,Q59)</f>
        <v>0</v>
      </c>
      <c r="P60" s="6" t="s">
        <v>0</v>
      </c>
      <c r="Q60" s="5" t="str">
        <f>CONCATENATE(B60,P60)</f>
        <v>A</v>
      </c>
      <c r="R60" s="5">
        <f>IF(O60&gt;0,O60+N60,N60*3)</f>
        <v>0</v>
      </c>
    </row>
    <row r="61" spans="1:18" ht="15" x14ac:dyDescent="0.25">
      <c r="A61" s="131"/>
      <c r="B61" s="100"/>
      <c r="C61" s="123" t="str">
        <f ca="1">IF(PORTADA!$E$35="A",CONCATENATE(I61," ",G61),"")</f>
        <v xml:space="preserve">b)  </v>
      </c>
      <c r="D61" s="102"/>
      <c r="G61" s="13" t="str">
        <f>IF(L63="FIN","",LOOKUP(I59,DATOS!A:A,DATOS!K:K))</f>
        <v/>
      </c>
      <c r="I61" s="10" t="s">
        <v>45</v>
      </c>
      <c r="J61" s="5">
        <f ca="1">IF(PORTADA!$E$35="A",R60,0)</f>
        <v>0</v>
      </c>
      <c r="K61" s="5"/>
      <c r="L61" s="5"/>
      <c r="M61" s="5"/>
      <c r="N61" s="5"/>
      <c r="O61" s="5">
        <f>N60-O60</f>
        <v>0</v>
      </c>
      <c r="P61" s="6" t="s">
        <v>1</v>
      </c>
      <c r="Q61" s="5" t="str">
        <f>CONCATENATE(B61,P61)</f>
        <v>B</v>
      </c>
      <c r="R61" s="5"/>
    </row>
    <row r="62" spans="1:18" ht="15" x14ac:dyDescent="0.25">
      <c r="A62" s="131"/>
      <c r="B62" s="100"/>
      <c r="C62" s="123" t="str">
        <f ca="1">IF(PORTADA!$E$35="A",CONCATENATE(I62," ",G62),"")</f>
        <v xml:space="preserve">c)  </v>
      </c>
      <c r="D62" s="102"/>
      <c r="G62" s="13" t="str">
        <f>IF(L63="FIN","",LOOKUP(I59,DATOS!A:A,DATOS!L:L))</f>
        <v/>
      </c>
      <c r="I62" s="10" t="s">
        <v>46</v>
      </c>
      <c r="J62" s="5"/>
      <c r="K62" s="5"/>
      <c r="L62" s="5"/>
      <c r="M62" s="5"/>
      <c r="N62" s="5"/>
      <c r="O62" s="5"/>
      <c r="P62" s="6" t="s">
        <v>2</v>
      </c>
      <c r="Q62" s="5" t="str">
        <f>CONCATENATE(B62,P62)</f>
        <v>C</v>
      </c>
      <c r="R62" s="5"/>
    </row>
    <row r="63" spans="1:18" ht="15" x14ac:dyDescent="0.25">
      <c r="A63" s="131"/>
      <c r="B63" s="100"/>
      <c r="C63" s="123" t="str">
        <f ca="1">IF(PORTADA!$E$35="A",CONCATENATE(I63," ",G63),"")</f>
        <v xml:space="preserve">d) </v>
      </c>
      <c r="D63" s="102"/>
      <c r="G63" s="13" t="str">
        <f>IF(L63="FIN","",LOOKUP(I59,DATOS!A:A,DATOS!M:M))</f>
        <v/>
      </c>
      <c r="I63" s="10" t="s">
        <v>47</v>
      </c>
      <c r="J63" s="17">
        <f>LOOKUP(I59,DATOS!A:A,DATOS!F:F)</f>
        <v>20</v>
      </c>
      <c r="K63" s="18" t="str">
        <f>LOOKUP(I59,DATOS!A:A,DATOS!D:D)</f>
        <v>TEST 11</v>
      </c>
      <c r="L63" s="16" t="str">
        <f>IF(J63=J59,"","FIN")</f>
        <v>FIN</v>
      </c>
      <c r="M63" s="5"/>
      <c r="N63" s="5"/>
      <c r="O63" s="5"/>
      <c r="P63" s="6" t="s">
        <v>3</v>
      </c>
      <c r="Q63" s="5" t="str">
        <f>CONCATENATE(B63,P63)</f>
        <v>D</v>
      </c>
      <c r="R63" s="5"/>
    </row>
    <row r="64" spans="1:18" ht="15" x14ac:dyDescent="0.25">
      <c r="A64" s="92"/>
      <c r="B64" s="103"/>
      <c r="C64" s="126"/>
      <c r="D64" s="104"/>
    </row>
    <row r="65" spans="1:18" ht="15" x14ac:dyDescent="0.25">
      <c r="A65" s="92"/>
      <c r="B65" s="97"/>
      <c r="C65" s="122" t="str">
        <f ca="1">IF(PORTADA!$E$35="A",CONCATENATE(J65,".- ",G65),"")</f>
        <v xml:space="preserve">11.- </v>
      </c>
      <c r="D65" s="99"/>
      <c r="E65" s="92"/>
      <c r="F65" s="92"/>
      <c r="G65" s="15" t="str">
        <f>IF(L69="FIN","",LOOKUP(I65,DATOS!A:A,DATOS!G:G))</f>
        <v/>
      </c>
      <c r="H65" s="15">
        <f>IF(L69="FIN",0,LOOKUP(I65,DATOS!A:A,DATOS!N:N))</f>
        <v>0</v>
      </c>
      <c r="I65" s="10">
        <f>+I59+1</f>
        <v>230</v>
      </c>
      <c r="J65" s="7">
        <f>+J59+1</f>
        <v>11</v>
      </c>
      <c r="K65" s="5" t="s">
        <v>32</v>
      </c>
      <c r="L65" s="5" t="s">
        <v>33</v>
      </c>
      <c r="M65" s="5" t="s">
        <v>38</v>
      </c>
      <c r="N65" s="5" t="s">
        <v>34</v>
      </c>
      <c r="O65" s="5" t="s">
        <v>35</v>
      </c>
      <c r="P65" s="5" t="s">
        <v>36</v>
      </c>
      <c r="Q65" s="5" t="str">
        <f>CONCATENATE("X",H65)</f>
        <v>X0</v>
      </c>
      <c r="R65" s="5" t="s">
        <v>37</v>
      </c>
    </row>
    <row r="66" spans="1:18" ht="15" x14ac:dyDescent="0.25">
      <c r="A66" s="131">
        <f ca="1">IF($E$2="X",0,IF(J67&gt;2,H65,J67))</f>
        <v>0</v>
      </c>
      <c r="B66" s="100"/>
      <c r="C66" s="123" t="str">
        <f ca="1">IF(PORTADA!$E$35="A",CONCATENATE(I66," ",G66),"")</f>
        <v xml:space="preserve">a)  </v>
      </c>
      <c r="D66" s="102"/>
      <c r="G66" s="13" t="str">
        <f>IF(L69="FIN","",LOOKUP(I65,DATOS!A:A,DATOS!J:J))</f>
        <v/>
      </c>
      <c r="I66" s="10" t="s">
        <v>44</v>
      </c>
      <c r="J66" s="5" t="s">
        <v>5</v>
      </c>
      <c r="K66" s="5">
        <f>IF(L66&gt;0,0,O66)</f>
        <v>0</v>
      </c>
      <c r="L66" s="5">
        <f>IF(O67&gt;0,1,0)</f>
        <v>0</v>
      </c>
      <c r="M66" s="5">
        <f>IF(L66=1,-1/COUNTA(P66:P69),0)</f>
        <v>0</v>
      </c>
      <c r="N66" s="5">
        <f>COUNTA(B66:B69)</f>
        <v>0</v>
      </c>
      <c r="O66" s="5">
        <f>COUNTIF(Q66:Q69,Q65)</f>
        <v>0</v>
      </c>
      <c r="P66" s="6" t="s">
        <v>0</v>
      </c>
      <c r="Q66" s="5" t="str">
        <f>CONCATENATE(B66,P66)</f>
        <v>A</v>
      </c>
      <c r="R66" s="5">
        <f>IF(O66&gt;0,O66+N66,N66*3)</f>
        <v>0</v>
      </c>
    </row>
    <row r="67" spans="1:18" ht="15" x14ac:dyDescent="0.25">
      <c r="A67" s="131"/>
      <c r="B67" s="100"/>
      <c r="C67" s="123" t="str">
        <f ca="1">IF(PORTADA!$E$35="A",CONCATENATE(I67," ",G67),"")</f>
        <v xml:space="preserve">b)  </v>
      </c>
      <c r="D67" s="102"/>
      <c r="G67" s="13" t="str">
        <f>IF(L69="FIN","",LOOKUP(I65,DATOS!A:A,DATOS!K:K))</f>
        <v/>
      </c>
      <c r="I67" s="10" t="s">
        <v>45</v>
      </c>
      <c r="J67" s="5">
        <f ca="1">IF(PORTADA!$E$35="A",R66,0)</f>
        <v>0</v>
      </c>
      <c r="K67" s="5"/>
      <c r="L67" s="5"/>
      <c r="M67" s="5"/>
      <c r="N67" s="5"/>
      <c r="O67" s="5">
        <f>N66-O66</f>
        <v>0</v>
      </c>
      <c r="P67" s="6" t="s">
        <v>1</v>
      </c>
      <c r="Q67" s="5" t="str">
        <f>CONCATENATE(B67,P67)</f>
        <v>B</v>
      </c>
      <c r="R67" s="5"/>
    </row>
    <row r="68" spans="1:18" ht="15" x14ac:dyDescent="0.25">
      <c r="A68" s="131"/>
      <c r="B68" s="100"/>
      <c r="C68" s="123" t="str">
        <f ca="1">IF(PORTADA!$E$35="A",CONCATENATE(I68," ",G68),"")</f>
        <v xml:space="preserve">c)  </v>
      </c>
      <c r="D68" s="102"/>
      <c r="G68" s="13" t="str">
        <f>IF(L69="FIN","",LOOKUP(I65,DATOS!A:A,DATOS!L:L))</f>
        <v/>
      </c>
      <c r="I68" s="10" t="s">
        <v>46</v>
      </c>
      <c r="J68" s="5"/>
      <c r="K68" s="5"/>
      <c r="L68" s="5"/>
      <c r="M68" s="5"/>
      <c r="N68" s="5"/>
      <c r="O68" s="5"/>
      <c r="P68" s="6" t="s">
        <v>2</v>
      </c>
      <c r="Q68" s="5" t="str">
        <f>CONCATENATE(B68,P68)</f>
        <v>C</v>
      </c>
      <c r="R68" s="5"/>
    </row>
    <row r="69" spans="1:18" ht="15" x14ac:dyDescent="0.25">
      <c r="A69" s="131"/>
      <c r="B69" s="100"/>
      <c r="C69" s="123" t="str">
        <f ca="1">IF(PORTADA!$E$35="A",CONCATENATE(I69," ",G69),"")</f>
        <v xml:space="preserve">d) </v>
      </c>
      <c r="D69" s="102"/>
      <c r="G69" s="13" t="str">
        <f>IF(L69="FIN","",LOOKUP(I65,DATOS!A:A,DATOS!M:M))</f>
        <v/>
      </c>
      <c r="I69" s="10" t="s">
        <v>47</v>
      </c>
      <c r="J69" s="17">
        <f>LOOKUP(I65,DATOS!A:A,DATOS!F:F)</f>
        <v>20</v>
      </c>
      <c r="K69" s="18" t="str">
        <f>LOOKUP(I65,DATOS!A:A,DATOS!D:D)</f>
        <v>TEST 11</v>
      </c>
      <c r="L69" s="16" t="str">
        <f>IF(J69=J65,"","FIN")</f>
        <v>FIN</v>
      </c>
      <c r="M69" s="5"/>
      <c r="N69" s="5"/>
      <c r="O69" s="5"/>
      <c r="P69" s="6" t="s">
        <v>3</v>
      </c>
      <c r="Q69" s="5" t="str">
        <f>CONCATENATE(B69,P69)</f>
        <v>D</v>
      </c>
      <c r="R69" s="5"/>
    </row>
    <row r="70" spans="1:18" ht="15" x14ac:dyDescent="0.25">
      <c r="A70" s="92"/>
      <c r="B70" s="103"/>
      <c r="C70" s="126"/>
      <c r="D70" s="104"/>
    </row>
    <row r="71" spans="1:18" ht="15" x14ac:dyDescent="0.25">
      <c r="A71" s="92"/>
      <c r="B71" s="97"/>
      <c r="C71" s="122" t="str">
        <f ca="1">IF(PORTADA!$E$35="A",CONCATENATE(J71,".- ",G71),"")</f>
        <v xml:space="preserve">12.- </v>
      </c>
      <c r="D71" s="99"/>
      <c r="E71" s="92"/>
      <c r="F71" s="92"/>
      <c r="G71" s="15" t="str">
        <f>IF(L75="FIN","",LOOKUP(I71,DATOS!A:A,DATOS!G:G))</f>
        <v/>
      </c>
      <c r="H71" s="15">
        <f>IF(L75="FIN",0,LOOKUP(I71,DATOS!A:A,DATOS!N:N))</f>
        <v>0</v>
      </c>
      <c r="I71" s="10">
        <f>+I65+1</f>
        <v>231</v>
      </c>
      <c r="J71" s="7">
        <f>+J65+1</f>
        <v>12</v>
      </c>
      <c r="K71" s="5" t="s">
        <v>32</v>
      </c>
      <c r="L71" s="5" t="s">
        <v>33</v>
      </c>
      <c r="M71" s="5" t="s">
        <v>38</v>
      </c>
      <c r="N71" s="5" t="s">
        <v>34</v>
      </c>
      <c r="O71" s="5" t="s">
        <v>35</v>
      </c>
      <c r="P71" s="5" t="s">
        <v>36</v>
      </c>
      <c r="Q71" s="5" t="str">
        <f>CONCATENATE("X",H71)</f>
        <v>X0</v>
      </c>
      <c r="R71" s="5" t="s">
        <v>37</v>
      </c>
    </row>
    <row r="72" spans="1:18" ht="15" x14ac:dyDescent="0.25">
      <c r="A72" s="131">
        <f ca="1">IF($E$2="X",0,IF(J73&gt;2,H71,J73))</f>
        <v>0</v>
      </c>
      <c r="B72" s="100"/>
      <c r="C72" s="123" t="str">
        <f ca="1">IF(PORTADA!$E$35="A",CONCATENATE(I72," ",G72),"")</f>
        <v xml:space="preserve">a)  </v>
      </c>
      <c r="D72" s="102"/>
      <c r="G72" s="13" t="str">
        <f>IF(L75="FIN","",LOOKUP(I71,DATOS!A:A,DATOS!J:J))</f>
        <v/>
      </c>
      <c r="I72" s="10" t="s">
        <v>44</v>
      </c>
      <c r="J72" s="5" t="s">
        <v>5</v>
      </c>
      <c r="K72" s="5">
        <f>IF(L72&gt;0,0,O72)</f>
        <v>0</v>
      </c>
      <c r="L72" s="5">
        <f>IF(O73&gt;0,1,0)</f>
        <v>0</v>
      </c>
      <c r="M72" s="5">
        <f>IF(L72=1,-1/COUNTA(P72:P75),0)</f>
        <v>0</v>
      </c>
      <c r="N72" s="5">
        <f>COUNTA(B72:B75)</f>
        <v>0</v>
      </c>
      <c r="O72" s="5">
        <f>COUNTIF(Q72:Q75,Q71)</f>
        <v>0</v>
      </c>
      <c r="P72" s="6" t="s">
        <v>0</v>
      </c>
      <c r="Q72" s="5" t="str">
        <f>CONCATENATE(B72,P72)</f>
        <v>A</v>
      </c>
      <c r="R72" s="5">
        <f>IF(O72&gt;0,O72+N72,N72*3)</f>
        <v>0</v>
      </c>
    </row>
    <row r="73" spans="1:18" ht="15" x14ac:dyDescent="0.25">
      <c r="A73" s="131"/>
      <c r="B73" s="100"/>
      <c r="C73" s="123" t="str">
        <f ca="1">IF(PORTADA!$E$35="A",CONCATENATE(I73," ",G73),"")</f>
        <v xml:space="preserve">b)  </v>
      </c>
      <c r="D73" s="102"/>
      <c r="G73" s="13" t="str">
        <f>IF(L75="FIN","",LOOKUP(I71,DATOS!A:A,DATOS!K:K))</f>
        <v/>
      </c>
      <c r="I73" s="10" t="s">
        <v>45</v>
      </c>
      <c r="J73" s="5">
        <f ca="1">IF(PORTADA!$E$35="A",R72,0)</f>
        <v>0</v>
      </c>
      <c r="K73" s="5"/>
      <c r="L73" s="5"/>
      <c r="M73" s="5"/>
      <c r="N73" s="5"/>
      <c r="O73" s="5">
        <f>N72-O72</f>
        <v>0</v>
      </c>
      <c r="P73" s="6" t="s">
        <v>1</v>
      </c>
      <c r="Q73" s="5" t="str">
        <f>CONCATENATE(B73,P73)</f>
        <v>B</v>
      </c>
      <c r="R73" s="5"/>
    </row>
    <row r="74" spans="1:18" ht="15" x14ac:dyDescent="0.25">
      <c r="A74" s="131"/>
      <c r="B74" s="100"/>
      <c r="C74" s="123" t="str">
        <f ca="1">IF(PORTADA!$E$35="A",CONCATENATE(I74," ",G74),"")</f>
        <v xml:space="preserve">c)  </v>
      </c>
      <c r="D74" s="102"/>
      <c r="G74" s="13" t="str">
        <f>IF(L75="FIN","",LOOKUP(I71,DATOS!A:A,DATOS!L:L))</f>
        <v/>
      </c>
      <c r="I74" s="10" t="s">
        <v>46</v>
      </c>
      <c r="J74" s="5"/>
      <c r="K74" s="5"/>
      <c r="L74" s="5"/>
      <c r="M74" s="5"/>
      <c r="N74" s="5"/>
      <c r="O74" s="5"/>
      <c r="P74" s="6" t="s">
        <v>2</v>
      </c>
      <c r="Q74" s="5" t="str">
        <f>CONCATENATE(B74,P74)</f>
        <v>C</v>
      </c>
      <c r="R74" s="5"/>
    </row>
    <row r="75" spans="1:18" ht="15" x14ac:dyDescent="0.25">
      <c r="A75" s="131"/>
      <c r="B75" s="100"/>
      <c r="C75" s="123" t="str">
        <f ca="1">IF(PORTADA!$E$35="A",CONCATENATE(I75," ",G75),"")</f>
        <v xml:space="preserve">d) </v>
      </c>
      <c r="D75" s="102"/>
      <c r="G75" s="13" t="str">
        <f>IF(L75="FIN","",LOOKUP(I71,DATOS!A:A,DATOS!M:M))</f>
        <v/>
      </c>
      <c r="I75" s="10" t="s">
        <v>47</v>
      </c>
      <c r="J75" s="17">
        <f>LOOKUP(I71,DATOS!A:A,DATOS!F:F)</f>
        <v>20</v>
      </c>
      <c r="K75" s="18" t="str">
        <f>LOOKUP(I71,DATOS!A:A,DATOS!D:D)</f>
        <v>TEST 11</v>
      </c>
      <c r="L75" s="16" t="str">
        <f>IF(J75=J71,"","FIN")</f>
        <v>FIN</v>
      </c>
      <c r="M75" s="5"/>
      <c r="N75" s="5"/>
      <c r="O75" s="5"/>
      <c r="P75" s="6" t="s">
        <v>3</v>
      </c>
      <c r="Q75" s="5" t="str">
        <f>CONCATENATE(B75,P75)</f>
        <v>D</v>
      </c>
      <c r="R75" s="5"/>
    </row>
    <row r="76" spans="1:18" ht="15" x14ac:dyDescent="0.25">
      <c r="A76" s="92"/>
      <c r="B76" s="103"/>
      <c r="C76" s="126"/>
      <c r="D76" s="104"/>
    </row>
    <row r="77" spans="1:18" ht="15" x14ac:dyDescent="0.25">
      <c r="A77" s="92"/>
      <c r="B77" s="97"/>
      <c r="C77" s="122" t="str">
        <f ca="1">IF(PORTADA!$E$35="A",CONCATENATE(J77,".- ",G77),"")</f>
        <v xml:space="preserve">13.- </v>
      </c>
      <c r="D77" s="99"/>
      <c r="E77" s="92"/>
      <c r="F77" s="92"/>
      <c r="G77" s="15" t="str">
        <f>IF(L81="FIN","",LOOKUP(I77,DATOS!A:A,DATOS!G:G))</f>
        <v/>
      </c>
      <c r="H77" s="15">
        <f>IF(L81="FIN",0,LOOKUP(I77,DATOS!A:A,DATOS!N:N))</f>
        <v>0</v>
      </c>
      <c r="I77" s="10">
        <f>+I71+1</f>
        <v>232</v>
      </c>
      <c r="J77" s="7">
        <f>+J71+1</f>
        <v>13</v>
      </c>
      <c r="K77" s="5" t="s">
        <v>32</v>
      </c>
      <c r="L77" s="5" t="s">
        <v>33</v>
      </c>
      <c r="M77" s="5" t="s">
        <v>38</v>
      </c>
      <c r="N77" s="5" t="s">
        <v>34</v>
      </c>
      <c r="O77" s="5" t="s">
        <v>35</v>
      </c>
      <c r="P77" s="5" t="s">
        <v>36</v>
      </c>
      <c r="Q77" s="5" t="str">
        <f>CONCATENATE("X",H77)</f>
        <v>X0</v>
      </c>
      <c r="R77" s="5" t="s">
        <v>37</v>
      </c>
    </row>
    <row r="78" spans="1:18" ht="15" x14ac:dyDescent="0.25">
      <c r="A78" s="131">
        <f ca="1">IF($E$2="X",0,IF(J79&gt;2,H77,J79))</f>
        <v>0</v>
      </c>
      <c r="B78" s="100"/>
      <c r="C78" s="123" t="str">
        <f ca="1">IF(PORTADA!$E$35="A",CONCATENATE(I78," ",G78),"")</f>
        <v xml:space="preserve">a)  </v>
      </c>
      <c r="D78" s="102"/>
      <c r="G78" s="13" t="str">
        <f>IF(L81="FIN","",LOOKUP(I77,DATOS!A:A,DATOS!J:J))</f>
        <v/>
      </c>
      <c r="I78" s="10" t="s">
        <v>44</v>
      </c>
      <c r="J78" s="5" t="s">
        <v>5</v>
      </c>
      <c r="K78" s="5">
        <f>IF(L78&gt;0,0,O78)</f>
        <v>0</v>
      </c>
      <c r="L78" s="5">
        <f>IF(O79&gt;0,1,0)</f>
        <v>0</v>
      </c>
      <c r="M78" s="5">
        <f>IF(L78=1,-1/COUNTA(P78:P81),0)</f>
        <v>0</v>
      </c>
      <c r="N78" s="5">
        <f>COUNTA(B78:B81)</f>
        <v>0</v>
      </c>
      <c r="O78" s="5">
        <f>COUNTIF(Q78:Q81,Q77)</f>
        <v>0</v>
      </c>
      <c r="P78" s="6" t="s">
        <v>0</v>
      </c>
      <c r="Q78" s="5" t="str">
        <f>CONCATENATE(B78,P78)</f>
        <v>A</v>
      </c>
      <c r="R78" s="5">
        <f>IF(O78&gt;0,O78+N78,N78*3)</f>
        <v>0</v>
      </c>
    </row>
    <row r="79" spans="1:18" ht="15" x14ac:dyDescent="0.25">
      <c r="A79" s="131"/>
      <c r="B79" s="100"/>
      <c r="C79" s="123" t="str">
        <f ca="1">IF(PORTADA!$E$35="A",CONCATENATE(I79," ",G79),"")</f>
        <v xml:space="preserve">b)  </v>
      </c>
      <c r="D79" s="102"/>
      <c r="G79" s="13" t="str">
        <f>IF(L81="FIN","",LOOKUP(I77,DATOS!A:A,DATOS!K:K))</f>
        <v/>
      </c>
      <c r="I79" s="10" t="s">
        <v>45</v>
      </c>
      <c r="J79" s="5">
        <f ca="1">IF(PORTADA!$E$35="A",R78,0)</f>
        <v>0</v>
      </c>
      <c r="K79" s="5"/>
      <c r="L79" s="5"/>
      <c r="M79" s="5"/>
      <c r="N79" s="5"/>
      <c r="O79" s="5">
        <f>N78-O78</f>
        <v>0</v>
      </c>
      <c r="P79" s="6" t="s">
        <v>1</v>
      </c>
      <c r="Q79" s="5" t="str">
        <f>CONCATENATE(B79,P79)</f>
        <v>B</v>
      </c>
      <c r="R79" s="5"/>
    </row>
    <row r="80" spans="1:18" ht="15" x14ac:dyDescent="0.25">
      <c r="A80" s="131"/>
      <c r="B80" s="100"/>
      <c r="C80" s="123" t="str">
        <f ca="1">IF(PORTADA!$E$35="A",CONCATENATE(I80," ",G80),"")</f>
        <v xml:space="preserve">c)  </v>
      </c>
      <c r="D80" s="102"/>
      <c r="G80" s="13" t="str">
        <f>IF(L81="FIN","",LOOKUP(I77,DATOS!A:A,DATOS!L:L))</f>
        <v/>
      </c>
      <c r="I80" s="10" t="s">
        <v>46</v>
      </c>
      <c r="J80" s="5"/>
      <c r="K80" s="5"/>
      <c r="L80" s="5"/>
      <c r="M80" s="5"/>
      <c r="N80" s="5"/>
      <c r="O80" s="5"/>
      <c r="P80" s="6" t="s">
        <v>2</v>
      </c>
      <c r="Q80" s="5" t="str">
        <f>CONCATENATE(B80,P80)</f>
        <v>C</v>
      </c>
      <c r="R80" s="5"/>
    </row>
    <row r="81" spans="1:18" ht="15" x14ac:dyDescent="0.25">
      <c r="A81" s="131"/>
      <c r="B81" s="100"/>
      <c r="C81" s="123" t="str">
        <f ca="1">IF(PORTADA!$E$35="A",CONCATENATE(I81," ",G81),"")</f>
        <v xml:space="preserve">d) </v>
      </c>
      <c r="D81" s="102"/>
      <c r="G81" s="13" t="str">
        <f>IF(L81="FIN","",LOOKUP(I77,DATOS!A:A,DATOS!M:M))</f>
        <v/>
      </c>
      <c r="I81" s="10" t="s">
        <v>47</v>
      </c>
      <c r="J81" s="17">
        <f>LOOKUP(I77,DATOS!A:A,DATOS!F:F)</f>
        <v>20</v>
      </c>
      <c r="K81" s="18" t="str">
        <f>LOOKUP(I77,DATOS!A:A,DATOS!D:D)</f>
        <v>TEST 11</v>
      </c>
      <c r="L81" s="16" t="str">
        <f>IF(J81=J77,"","FIN")</f>
        <v>FIN</v>
      </c>
      <c r="M81" s="5"/>
      <c r="N81" s="5"/>
      <c r="O81" s="5"/>
      <c r="P81" s="6" t="s">
        <v>3</v>
      </c>
      <c r="Q81" s="5" t="str">
        <f>CONCATENATE(B81,P81)</f>
        <v>D</v>
      </c>
      <c r="R81" s="5"/>
    </row>
    <row r="82" spans="1:18" ht="15" x14ac:dyDescent="0.25">
      <c r="A82" s="92"/>
      <c r="B82" s="103"/>
      <c r="C82" s="126"/>
      <c r="D82" s="104"/>
    </row>
    <row r="83" spans="1:18" ht="15" x14ac:dyDescent="0.25">
      <c r="A83" s="92"/>
      <c r="B83" s="97"/>
      <c r="C83" s="122" t="str">
        <f ca="1">IF(PORTADA!$E$35="A",CONCATENATE(J83,".- ",G83),"")</f>
        <v xml:space="preserve">14.- </v>
      </c>
      <c r="D83" s="99"/>
      <c r="E83" s="92"/>
      <c r="F83" s="92"/>
      <c r="G83" s="15" t="str">
        <f>IF(L87="FIN","",LOOKUP(I83,DATOS!A:A,DATOS!G:G))</f>
        <v/>
      </c>
      <c r="H83" s="15">
        <f>IF(L87="FIN",0,LOOKUP(I83,DATOS!A:A,DATOS!N:N))</f>
        <v>0</v>
      </c>
      <c r="I83" s="10">
        <f>+I77+1</f>
        <v>233</v>
      </c>
      <c r="J83" s="7">
        <f>+J77+1</f>
        <v>14</v>
      </c>
      <c r="K83" s="5" t="s">
        <v>32</v>
      </c>
      <c r="L83" s="5" t="s">
        <v>33</v>
      </c>
      <c r="M83" s="5" t="s">
        <v>38</v>
      </c>
      <c r="N83" s="5" t="s">
        <v>34</v>
      </c>
      <c r="O83" s="5" t="s">
        <v>35</v>
      </c>
      <c r="P83" s="5" t="s">
        <v>36</v>
      </c>
      <c r="Q83" s="5" t="str">
        <f>CONCATENATE("X",H83)</f>
        <v>X0</v>
      </c>
      <c r="R83" s="5" t="s">
        <v>37</v>
      </c>
    </row>
    <row r="84" spans="1:18" ht="15" x14ac:dyDescent="0.25">
      <c r="A84" s="131">
        <f ca="1">IF($E$2="X",0,IF(J85&gt;2,H83,J85))</f>
        <v>0</v>
      </c>
      <c r="B84" s="100"/>
      <c r="C84" s="123" t="str">
        <f ca="1">IF(PORTADA!$E$35="A",CONCATENATE(I84," ",G84),"")</f>
        <v xml:space="preserve">a)  </v>
      </c>
      <c r="D84" s="102"/>
      <c r="G84" s="13" t="str">
        <f>IF(L87="FIN","",LOOKUP(I83,DATOS!A:A,DATOS!J:J))</f>
        <v/>
      </c>
      <c r="I84" s="10" t="s">
        <v>44</v>
      </c>
      <c r="J84" s="5" t="s">
        <v>5</v>
      </c>
      <c r="K84" s="5">
        <f>IF(L84&gt;0,0,O84)</f>
        <v>0</v>
      </c>
      <c r="L84" s="5">
        <f>IF(O85&gt;0,1,0)</f>
        <v>0</v>
      </c>
      <c r="M84" s="5">
        <f>IF(L84=1,-1/COUNTA(P84:P87),0)</f>
        <v>0</v>
      </c>
      <c r="N84" s="5">
        <f>COUNTA(B84:B87)</f>
        <v>0</v>
      </c>
      <c r="O84" s="5">
        <f>COUNTIF(Q84:Q87,Q83)</f>
        <v>0</v>
      </c>
      <c r="P84" s="6" t="s">
        <v>0</v>
      </c>
      <c r="Q84" s="5" t="str">
        <f>CONCATENATE(B84,P84)</f>
        <v>A</v>
      </c>
      <c r="R84" s="5">
        <f>IF(O84&gt;0,O84+N84,N84*3)</f>
        <v>0</v>
      </c>
    </row>
    <row r="85" spans="1:18" ht="15" x14ac:dyDescent="0.25">
      <c r="A85" s="131"/>
      <c r="B85" s="100"/>
      <c r="C85" s="123" t="str">
        <f ca="1">IF(PORTADA!$E$35="A",CONCATENATE(I85," ",G85),"")</f>
        <v xml:space="preserve">b)  </v>
      </c>
      <c r="D85" s="102"/>
      <c r="G85" s="13" t="str">
        <f>IF(L87="FIN","",LOOKUP(I83,DATOS!A:A,DATOS!K:K))</f>
        <v/>
      </c>
      <c r="I85" s="10" t="s">
        <v>45</v>
      </c>
      <c r="J85" s="5">
        <f ca="1">IF(PORTADA!$E$35="A",R84,0)</f>
        <v>0</v>
      </c>
      <c r="K85" s="5"/>
      <c r="L85" s="5"/>
      <c r="M85" s="5"/>
      <c r="N85" s="5"/>
      <c r="O85" s="5">
        <f>N84-O84</f>
        <v>0</v>
      </c>
      <c r="P85" s="6" t="s">
        <v>1</v>
      </c>
      <c r="Q85" s="5" t="str">
        <f>CONCATENATE(B85,P85)</f>
        <v>B</v>
      </c>
      <c r="R85" s="5"/>
    </row>
    <row r="86" spans="1:18" ht="15" x14ac:dyDescent="0.25">
      <c r="A86" s="131"/>
      <c r="B86" s="100"/>
      <c r="C86" s="123" t="str">
        <f ca="1">IF(PORTADA!$E$35="A",CONCATENATE(I86," ",G86),"")</f>
        <v xml:space="preserve">c)  </v>
      </c>
      <c r="D86" s="102"/>
      <c r="G86" s="13" t="str">
        <f>IF(L87="FIN","",LOOKUP(I83,DATOS!A:A,DATOS!L:L))</f>
        <v/>
      </c>
      <c r="I86" s="10" t="s">
        <v>46</v>
      </c>
      <c r="J86" s="5"/>
      <c r="K86" s="5"/>
      <c r="L86" s="5"/>
      <c r="M86" s="5"/>
      <c r="N86" s="5"/>
      <c r="O86" s="5"/>
      <c r="P86" s="6" t="s">
        <v>2</v>
      </c>
      <c r="Q86" s="5" t="str">
        <f>CONCATENATE(B86,P86)</f>
        <v>C</v>
      </c>
      <c r="R86" s="5"/>
    </row>
    <row r="87" spans="1:18" ht="15" x14ac:dyDescent="0.25">
      <c r="A87" s="131"/>
      <c r="B87" s="100"/>
      <c r="C87" s="123" t="str">
        <f ca="1">IF(PORTADA!$E$35="A",CONCATENATE(I87," ",G87),"")</f>
        <v xml:space="preserve">d) </v>
      </c>
      <c r="D87" s="102"/>
      <c r="G87" s="13" t="str">
        <f>IF(L87="FIN","",LOOKUP(I83,DATOS!A:A,DATOS!M:M))</f>
        <v/>
      </c>
      <c r="I87" s="10" t="s">
        <v>47</v>
      </c>
      <c r="J87" s="17">
        <f>LOOKUP(I83,DATOS!A:A,DATOS!F:F)</f>
        <v>20</v>
      </c>
      <c r="K87" s="18" t="str">
        <f>LOOKUP(I83,DATOS!A:A,DATOS!D:D)</f>
        <v>TEST 11</v>
      </c>
      <c r="L87" s="16" t="str">
        <f>IF(J87=J83,"","FIN")</f>
        <v>FIN</v>
      </c>
      <c r="M87" s="5"/>
      <c r="N87" s="5"/>
      <c r="O87" s="5"/>
      <c r="P87" s="6" t="s">
        <v>3</v>
      </c>
      <c r="Q87" s="5" t="str">
        <f>CONCATENATE(B87,P87)</f>
        <v>D</v>
      </c>
      <c r="R87" s="5"/>
    </row>
    <row r="88" spans="1:18" ht="15" x14ac:dyDescent="0.25">
      <c r="A88" s="92"/>
      <c r="B88" s="103"/>
      <c r="C88" s="126"/>
      <c r="D88" s="104"/>
    </row>
    <row r="89" spans="1:18" ht="15" x14ac:dyDescent="0.25">
      <c r="A89" s="92"/>
      <c r="B89" s="97"/>
      <c r="C89" s="122" t="str">
        <f ca="1">IF(PORTADA!$E$35="A",CONCATENATE(J89,".- ",G89),"")</f>
        <v xml:space="preserve">15.- </v>
      </c>
      <c r="D89" s="99"/>
      <c r="E89" s="92"/>
      <c r="F89" s="92"/>
      <c r="G89" s="15" t="str">
        <f>IF(L93="FIN","",LOOKUP(I89,DATOS!A:A,DATOS!G:G))</f>
        <v/>
      </c>
      <c r="H89" s="15">
        <f>IF(L93="FIN",0,LOOKUP(I89,DATOS!A:A,DATOS!N:N))</f>
        <v>0</v>
      </c>
      <c r="I89" s="10">
        <f>+I83+1</f>
        <v>234</v>
      </c>
      <c r="J89" s="7">
        <f>+J83+1</f>
        <v>15</v>
      </c>
      <c r="K89" s="5" t="s">
        <v>32</v>
      </c>
      <c r="L89" s="5" t="s">
        <v>33</v>
      </c>
      <c r="M89" s="5" t="s">
        <v>38</v>
      </c>
      <c r="N89" s="5" t="s">
        <v>34</v>
      </c>
      <c r="O89" s="5" t="s">
        <v>35</v>
      </c>
      <c r="P89" s="5" t="s">
        <v>36</v>
      </c>
      <c r="Q89" s="5" t="str">
        <f>CONCATENATE("X",H89)</f>
        <v>X0</v>
      </c>
      <c r="R89" s="5" t="s">
        <v>37</v>
      </c>
    </row>
    <row r="90" spans="1:18" ht="15" x14ac:dyDescent="0.25">
      <c r="A90" s="131">
        <f ca="1">IF($E$2="X",0,IF(J91&gt;2,H89,J91))</f>
        <v>0</v>
      </c>
      <c r="B90" s="100"/>
      <c r="C90" s="123" t="str">
        <f ca="1">IF(PORTADA!$E$35="A",CONCATENATE(I90," ",G90),"")</f>
        <v xml:space="preserve">a)  </v>
      </c>
      <c r="D90" s="102"/>
      <c r="G90" s="13" t="str">
        <f>IF(L93="FIN","",LOOKUP(I89,DATOS!A:A,DATOS!J:J))</f>
        <v/>
      </c>
      <c r="I90" s="10" t="s">
        <v>44</v>
      </c>
      <c r="J90" s="5" t="s">
        <v>5</v>
      </c>
      <c r="K90" s="5">
        <f>IF(L90&gt;0,0,O90)</f>
        <v>0</v>
      </c>
      <c r="L90" s="5">
        <f>IF(O91&gt;0,1,0)</f>
        <v>0</v>
      </c>
      <c r="M90" s="5">
        <f>IF(L90=1,-1/COUNTA(P90:P93),0)</f>
        <v>0</v>
      </c>
      <c r="N90" s="5">
        <f>COUNTA(B90:B93)</f>
        <v>0</v>
      </c>
      <c r="O90" s="5">
        <f>COUNTIF(Q90:Q93,Q89)</f>
        <v>0</v>
      </c>
      <c r="P90" s="6" t="s">
        <v>0</v>
      </c>
      <c r="Q90" s="5" t="str">
        <f>CONCATENATE(B90,P90)</f>
        <v>A</v>
      </c>
      <c r="R90" s="5">
        <f>IF(O90&gt;0,O90+N90,N90*3)</f>
        <v>0</v>
      </c>
    </row>
    <row r="91" spans="1:18" ht="15" x14ac:dyDescent="0.25">
      <c r="A91" s="131"/>
      <c r="B91" s="100"/>
      <c r="C91" s="123" t="str">
        <f ca="1">IF(PORTADA!$E$35="A",CONCATENATE(I91," ",G91),"")</f>
        <v xml:space="preserve">b)  </v>
      </c>
      <c r="D91" s="102"/>
      <c r="G91" s="13" t="str">
        <f>IF(L93="FIN","",LOOKUP(I89,DATOS!A:A,DATOS!K:K))</f>
        <v/>
      </c>
      <c r="I91" s="10" t="s">
        <v>45</v>
      </c>
      <c r="J91" s="5">
        <f ca="1">IF(PORTADA!$E$35="A",R90,0)</f>
        <v>0</v>
      </c>
      <c r="K91" s="5"/>
      <c r="L91" s="5"/>
      <c r="M91" s="5"/>
      <c r="N91" s="5"/>
      <c r="O91" s="5">
        <f>N90-O90</f>
        <v>0</v>
      </c>
      <c r="P91" s="6" t="s">
        <v>1</v>
      </c>
      <c r="Q91" s="5" t="str">
        <f>CONCATENATE(B91,P91)</f>
        <v>B</v>
      </c>
      <c r="R91" s="5"/>
    </row>
    <row r="92" spans="1:18" ht="15" x14ac:dyDescent="0.25">
      <c r="A92" s="131"/>
      <c r="B92" s="100"/>
      <c r="C92" s="123" t="str">
        <f ca="1">IF(PORTADA!$E$35="A",CONCATENATE(I92," ",G92),"")</f>
        <v xml:space="preserve">c)  </v>
      </c>
      <c r="D92" s="102"/>
      <c r="G92" s="13" t="str">
        <f>IF(L93="FIN","",LOOKUP(I89,DATOS!A:A,DATOS!L:L))</f>
        <v/>
      </c>
      <c r="I92" s="10" t="s">
        <v>46</v>
      </c>
      <c r="J92" s="5"/>
      <c r="K92" s="5"/>
      <c r="L92" s="5"/>
      <c r="M92" s="5"/>
      <c r="N92" s="5"/>
      <c r="O92" s="5"/>
      <c r="P92" s="6" t="s">
        <v>2</v>
      </c>
      <c r="Q92" s="5" t="str">
        <f>CONCATENATE(B92,P92)</f>
        <v>C</v>
      </c>
      <c r="R92" s="5"/>
    </row>
    <row r="93" spans="1:18" ht="15" x14ac:dyDescent="0.25">
      <c r="A93" s="131"/>
      <c r="B93" s="100"/>
      <c r="C93" s="123" t="str">
        <f ca="1">IF(PORTADA!$E$35="A",CONCATENATE(I93," ",G93),"")</f>
        <v xml:space="preserve">d) </v>
      </c>
      <c r="D93" s="102"/>
      <c r="G93" s="13" t="str">
        <f>IF(L93="FIN","",LOOKUP(I89,DATOS!A:A,DATOS!M:M))</f>
        <v/>
      </c>
      <c r="I93" s="10" t="s">
        <v>47</v>
      </c>
      <c r="J93" s="17">
        <f>LOOKUP(I89,DATOS!A:A,DATOS!F:F)</f>
        <v>20</v>
      </c>
      <c r="K93" s="18" t="str">
        <f>LOOKUP(I89,DATOS!A:A,DATOS!D:D)</f>
        <v>TEST 11</v>
      </c>
      <c r="L93" s="16" t="str">
        <f>IF(J93=J89,"","FIN")</f>
        <v>FIN</v>
      </c>
      <c r="M93" s="5"/>
      <c r="N93" s="5"/>
      <c r="O93" s="5"/>
      <c r="P93" s="6" t="s">
        <v>3</v>
      </c>
      <c r="Q93" s="5" t="str">
        <f>CONCATENATE(B93,P93)</f>
        <v>D</v>
      </c>
      <c r="R93" s="5"/>
    </row>
    <row r="94" spans="1:18" ht="15" x14ac:dyDescent="0.25">
      <c r="A94" s="92"/>
      <c r="B94" s="103"/>
      <c r="C94" s="126"/>
      <c r="D94" s="104"/>
    </row>
    <row r="95" spans="1:18" ht="15" x14ac:dyDescent="0.25">
      <c r="A95" s="92"/>
      <c r="B95" s="97"/>
      <c r="C95" s="122" t="str">
        <f ca="1">IF(PORTADA!$E$35="A",CONCATENATE(J95,".- ",G95),"")</f>
        <v xml:space="preserve">16.- </v>
      </c>
      <c r="D95" s="99"/>
      <c r="E95" s="92"/>
      <c r="F95" s="92"/>
      <c r="G95" s="15" t="str">
        <f>IF(L99="FIN","",LOOKUP(I95,DATOS!A:A,DATOS!G:G))</f>
        <v/>
      </c>
      <c r="H95" s="15">
        <f>IF(L99="FIN",0,LOOKUP(I95,DATOS!A:A,DATOS!N:N))</f>
        <v>0</v>
      </c>
      <c r="I95" s="10">
        <f>+I89+1</f>
        <v>235</v>
      </c>
      <c r="J95" s="7">
        <f>+J89+1</f>
        <v>16</v>
      </c>
      <c r="K95" s="5" t="s">
        <v>32</v>
      </c>
      <c r="L95" s="5" t="s">
        <v>33</v>
      </c>
      <c r="M95" s="5" t="s">
        <v>38</v>
      </c>
      <c r="N95" s="5" t="s">
        <v>34</v>
      </c>
      <c r="O95" s="5" t="s">
        <v>35</v>
      </c>
      <c r="P95" s="5" t="s">
        <v>36</v>
      </c>
      <c r="Q95" s="5" t="str">
        <f>CONCATENATE("X",H95)</f>
        <v>X0</v>
      </c>
      <c r="R95" s="5" t="s">
        <v>37</v>
      </c>
    </row>
    <row r="96" spans="1:18" ht="15" x14ac:dyDescent="0.25">
      <c r="A96" s="131">
        <f ca="1">IF($E$2="X",0,IF(J97&gt;2,H95,J97))</f>
        <v>0</v>
      </c>
      <c r="B96" s="100"/>
      <c r="C96" s="123" t="str">
        <f ca="1">IF(PORTADA!$E$35="A",CONCATENATE(I96," ",G96),"")</f>
        <v xml:space="preserve">a)  </v>
      </c>
      <c r="D96" s="102"/>
      <c r="G96" s="13" t="str">
        <f>IF(L99="FIN","",LOOKUP(I95,DATOS!A:A,DATOS!J:J))</f>
        <v/>
      </c>
      <c r="I96" s="10" t="s">
        <v>44</v>
      </c>
      <c r="J96" s="5" t="s">
        <v>5</v>
      </c>
      <c r="K96" s="5">
        <f>IF(L96&gt;0,0,O96)</f>
        <v>0</v>
      </c>
      <c r="L96" s="5">
        <f>IF(O97&gt;0,1,0)</f>
        <v>0</v>
      </c>
      <c r="M96" s="5">
        <f>IF(L96=1,-1/COUNTA(P96:P99),0)</f>
        <v>0</v>
      </c>
      <c r="N96" s="5">
        <f>COUNTA(B96:B99)</f>
        <v>0</v>
      </c>
      <c r="O96" s="5">
        <f>COUNTIF(Q96:Q99,Q95)</f>
        <v>0</v>
      </c>
      <c r="P96" s="6" t="s">
        <v>0</v>
      </c>
      <c r="Q96" s="5" t="str">
        <f>CONCATENATE(B96,P96)</f>
        <v>A</v>
      </c>
      <c r="R96" s="5">
        <f>IF(O96&gt;0,O96+N96,N96*3)</f>
        <v>0</v>
      </c>
    </row>
    <row r="97" spans="1:18" ht="15" x14ac:dyDescent="0.25">
      <c r="A97" s="131"/>
      <c r="B97" s="100"/>
      <c r="C97" s="123" t="str">
        <f ca="1">IF(PORTADA!$E$35="A",CONCATENATE(I97," ",G97),"")</f>
        <v xml:space="preserve">b)  </v>
      </c>
      <c r="D97" s="102"/>
      <c r="G97" s="13" t="str">
        <f>IF(L99="FIN","",LOOKUP(I95,DATOS!A:A,DATOS!K:K))</f>
        <v/>
      </c>
      <c r="I97" s="10" t="s">
        <v>45</v>
      </c>
      <c r="J97" s="5">
        <f ca="1">IF(PORTADA!$E$35="A",R96,0)</f>
        <v>0</v>
      </c>
      <c r="K97" s="5"/>
      <c r="L97" s="5"/>
      <c r="M97" s="5"/>
      <c r="N97" s="5"/>
      <c r="O97" s="5">
        <f>N96-O96</f>
        <v>0</v>
      </c>
      <c r="P97" s="6" t="s">
        <v>1</v>
      </c>
      <c r="Q97" s="5" t="str">
        <f>CONCATENATE(B97,P97)</f>
        <v>B</v>
      </c>
      <c r="R97" s="5"/>
    </row>
    <row r="98" spans="1:18" ht="15" x14ac:dyDescent="0.25">
      <c r="A98" s="131"/>
      <c r="B98" s="100"/>
      <c r="C98" s="123" t="str">
        <f ca="1">IF(PORTADA!$E$35="A",CONCATENATE(I98," ",G98),"")</f>
        <v xml:space="preserve">c)  </v>
      </c>
      <c r="D98" s="102"/>
      <c r="G98" s="13" t="str">
        <f>IF(L99="FIN","",LOOKUP(I95,DATOS!A:A,DATOS!L:L))</f>
        <v/>
      </c>
      <c r="I98" s="10" t="s">
        <v>46</v>
      </c>
      <c r="J98" s="5"/>
      <c r="K98" s="5"/>
      <c r="L98" s="5"/>
      <c r="M98" s="5"/>
      <c r="N98" s="5"/>
      <c r="O98" s="5"/>
      <c r="P98" s="6" t="s">
        <v>2</v>
      </c>
      <c r="Q98" s="5" t="str">
        <f>CONCATENATE(B98,P98)</f>
        <v>C</v>
      </c>
      <c r="R98" s="5"/>
    </row>
    <row r="99" spans="1:18" ht="15" x14ac:dyDescent="0.25">
      <c r="A99" s="131"/>
      <c r="B99" s="100"/>
      <c r="C99" s="123" t="str">
        <f ca="1">IF(PORTADA!$E$35="A",CONCATENATE(I99," ",G99),"")</f>
        <v xml:space="preserve">d) </v>
      </c>
      <c r="D99" s="102"/>
      <c r="G99" s="13" t="str">
        <f>IF(L99="FIN","",LOOKUP(I95,DATOS!A:A,DATOS!M:M))</f>
        <v/>
      </c>
      <c r="I99" s="10" t="s">
        <v>47</v>
      </c>
      <c r="J99" s="17">
        <f>LOOKUP(I95,DATOS!A:A,DATOS!F:F)</f>
        <v>20</v>
      </c>
      <c r="K99" s="18" t="str">
        <f>LOOKUP(I95,DATOS!A:A,DATOS!D:D)</f>
        <v>TEST 11</v>
      </c>
      <c r="L99" s="16" t="str">
        <f>IF(J99=J95,"","FIN")</f>
        <v>FIN</v>
      </c>
      <c r="M99" s="5"/>
      <c r="N99" s="5"/>
      <c r="O99" s="5"/>
      <c r="P99" s="6" t="s">
        <v>3</v>
      </c>
      <c r="Q99" s="5" t="str">
        <f>CONCATENATE(B99,P99)</f>
        <v>D</v>
      </c>
      <c r="R99" s="5"/>
    </row>
    <row r="100" spans="1:18" ht="15" x14ac:dyDescent="0.25">
      <c r="A100" s="92"/>
      <c r="B100" s="103"/>
      <c r="C100" s="126"/>
      <c r="D100" s="104"/>
    </row>
    <row r="101" spans="1:18" ht="15" x14ac:dyDescent="0.25">
      <c r="A101" s="92"/>
      <c r="B101" s="97"/>
      <c r="C101" s="122" t="str">
        <f ca="1">IF(PORTADA!$E$35="A",CONCATENATE(J101,".- ",G101),"")</f>
        <v xml:space="preserve">17.- </v>
      </c>
      <c r="D101" s="99"/>
      <c r="E101" s="92"/>
      <c r="F101" s="92"/>
      <c r="G101" s="15" t="str">
        <f>IF(L105="FIN","",LOOKUP(I101,DATOS!A:A,DATOS!G:G))</f>
        <v/>
      </c>
      <c r="H101" s="15">
        <f>IF(L105="FIN",0,LOOKUP(I101,DATOS!A:A,DATOS!N:N))</f>
        <v>0</v>
      </c>
      <c r="I101" s="10">
        <f>+I95+1</f>
        <v>236</v>
      </c>
      <c r="J101" s="7">
        <f>+J95+1</f>
        <v>17</v>
      </c>
      <c r="K101" s="5" t="s">
        <v>32</v>
      </c>
      <c r="L101" s="5" t="s">
        <v>33</v>
      </c>
      <c r="M101" s="5" t="s">
        <v>38</v>
      </c>
      <c r="N101" s="5" t="s">
        <v>34</v>
      </c>
      <c r="O101" s="5" t="s">
        <v>35</v>
      </c>
      <c r="P101" s="5" t="s">
        <v>36</v>
      </c>
      <c r="Q101" s="5" t="str">
        <f>CONCATENATE("X",H101)</f>
        <v>X0</v>
      </c>
      <c r="R101" s="5" t="s">
        <v>37</v>
      </c>
    </row>
    <row r="102" spans="1:18" ht="15" x14ac:dyDescent="0.25">
      <c r="A102" s="131">
        <f ca="1">IF($E$2="X",0,IF(J103&gt;2,H101,J103))</f>
        <v>0</v>
      </c>
      <c r="B102" s="100"/>
      <c r="C102" s="123" t="str">
        <f ca="1">IF(PORTADA!$E$35="A",CONCATENATE(I102," ",G102),"")</f>
        <v xml:space="preserve">a)  </v>
      </c>
      <c r="D102" s="102"/>
      <c r="G102" s="13" t="str">
        <f>IF(L105="FIN","",LOOKUP(I101,DATOS!A:A,DATOS!J:J))</f>
        <v/>
      </c>
      <c r="I102" s="10" t="s">
        <v>44</v>
      </c>
      <c r="J102" s="5" t="s">
        <v>5</v>
      </c>
      <c r="K102" s="5">
        <f>IF(L102&gt;0,0,O102)</f>
        <v>0</v>
      </c>
      <c r="L102" s="5">
        <f>IF(O103&gt;0,1,0)</f>
        <v>0</v>
      </c>
      <c r="M102" s="5">
        <f>IF(L102=1,-1/COUNTA(P102:P105),0)</f>
        <v>0</v>
      </c>
      <c r="N102" s="5">
        <f>COUNTA(B102:B105)</f>
        <v>0</v>
      </c>
      <c r="O102" s="5">
        <f>COUNTIF(Q102:Q105,Q101)</f>
        <v>0</v>
      </c>
      <c r="P102" s="6" t="s">
        <v>0</v>
      </c>
      <c r="Q102" s="5" t="str">
        <f>CONCATENATE(B102,P102)</f>
        <v>A</v>
      </c>
      <c r="R102" s="5">
        <f>IF(O102&gt;0,O102+N102,N102*3)</f>
        <v>0</v>
      </c>
    </row>
    <row r="103" spans="1:18" ht="15" x14ac:dyDescent="0.25">
      <c r="A103" s="131"/>
      <c r="B103" s="100"/>
      <c r="C103" s="123" t="str">
        <f ca="1">IF(PORTADA!$E$35="A",CONCATENATE(I103," ",G103),"")</f>
        <v xml:space="preserve">b)  </v>
      </c>
      <c r="D103" s="102"/>
      <c r="G103" s="13" t="str">
        <f>IF(L105="FIN","",LOOKUP(I101,DATOS!A:A,DATOS!K:K))</f>
        <v/>
      </c>
      <c r="I103" s="10" t="s">
        <v>45</v>
      </c>
      <c r="J103" s="5">
        <f ca="1">IF(PORTADA!$E$35="A",R102,0)</f>
        <v>0</v>
      </c>
      <c r="K103" s="5"/>
      <c r="L103" s="5"/>
      <c r="M103" s="5"/>
      <c r="N103" s="5"/>
      <c r="O103" s="5">
        <f>N102-O102</f>
        <v>0</v>
      </c>
      <c r="P103" s="6" t="s">
        <v>1</v>
      </c>
      <c r="Q103" s="5" t="str">
        <f>CONCATENATE(B103,P103)</f>
        <v>B</v>
      </c>
      <c r="R103" s="5"/>
    </row>
    <row r="104" spans="1:18" ht="15" x14ac:dyDescent="0.25">
      <c r="A104" s="131"/>
      <c r="B104" s="100"/>
      <c r="C104" s="123" t="str">
        <f ca="1">IF(PORTADA!$E$35="A",CONCATENATE(I104," ",G104),"")</f>
        <v xml:space="preserve">c)  </v>
      </c>
      <c r="D104" s="102"/>
      <c r="G104" s="13" t="str">
        <f>IF(L105="FIN","",LOOKUP(I101,DATOS!A:A,DATOS!L:L))</f>
        <v/>
      </c>
      <c r="I104" s="10" t="s">
        <v>46</v>
      </c>
      <c r="J104" s="5"/>
      <c r="K104" s="5"/>
      <c r="L104" s="5"/>
      <c r="M104" s="5"/>
      <c r="N104" s="5"/>
      <c r="O104" s="5"/>
      <c r="P104" s="6" t="s">
        <v>2</v>
      </c>
      <c r="Q104" s="5" t="str">
        <f>CONCATENATE(B104,P104)</f>
        <v>C</v>
      </c>
      <c r="R104" s="5"/>
    </row>
    <row r="105" spans="1:18" ht="15" x14ac:dyDescent="0.25">
      <c r="A105" s="131"/>
      <c r="B105" s="100"/>
      <c r="C105" s="123" t="str">
        <f ca="1">IF(PORTADA!$E$35="A",CONCATENATE(I105," ",G105),"")</f>
        <v xml:space="preserve">d) </v>
      </c>
      <c r="D105" s="102"/>
      <c r="G105" s="13" t="str">
        <f>IF(L105="FIN","",LOOKUP(I101,DATOS!A:A,DATOS!M:M))</f>
        <v/>
      </c>
      <c r="I105" s="10" t="s">
        <v>47</v>
      </c>
      <c r="J105" s="17">
        <f>LOOKUP(I101,DATOS!A:A,DATOS!F:F)</f>
        <v>20</v>
      </c>
      <c r="K105" s="18" t="str">
        <f>LOOKUP(I101,DATOS!A:A,DATOS!D:D)</f>
        <v>TEST 11</v>
      </c>
      <c r="L105" s="16" t="str">
        <f>IF(J105=J101,"","FIN")</f>
        <v>FIN</v>
      </c>
      <c r="M105" s="5"/>
      <c r="N105" s="5"/>
      <c r="O105" s="5"/>
      <c r="P105" s="6" t="s">
        <v>3</v>
      </c>
      <c r="Q105" s="5" t="str">
        <f>CONCATENATE(B105,P105)</f>
        <v>D</v>
      </c>
      <c r="R105" s="5"/>
    </row>
    <row r="106" spans="1:18" ht="15" x14ac:dyDescent="0.25">
      <c r="A106" s="92"/>
      <c r="B106" s="103"/>
      <c r="C106" s="126"/>
      <c r="D106" s="104"/>
    </row>
    <row r="107" spans="1:18" ht="15" x14ac:dyDescent="0.25">
      <c r="A107" s="92"/>
      <c r="B107" s="97"/>
      <c r="C107" s="122" t="str">
        <f ca="1">IF(PORTADA!$E$35="A",CONCATENATE(J107,".- ",G107),"")</f>
        <v xml:space="preserve">18.- </v>
      </c>
      <c r="D107" s="99"/>
      <c r="E107" s="92"/>
      <c r="F107" s="92"/>
      <c r="G107" s="15" t="str">
        <f>IF(L111="FIN","",LOOKUP(I107,DATOS!A:A,DATOS!G:G))</f>
        <v/>
      </c>
      <c r="H107" s="15">
        <f>IF(L111="FIN",0,LOOKUP(I107,DATOS!A:A,DATOS!N:N))</f>
        <v>0</v>
      </c>
      <c r="I107" s="10">
        <f>+I101+1</f>
        <v>237</v>
      </c>
      <c r="J107" s="7">
        <f>+J101+1</f>
        <v>18</v>
      </c>
      <c r="K107" s="5" t="s">
        <v>32</v>
      </c>
      <c r="L107" s="5" t="s">
        <v>33</v>
      </c>
      <c r="M107" s="5" t="s">
        <v>38</v>
      </c>
      <c r="N107" s="5" t="s">
        <v>34</v>
      </c>
      <c r="O107" s="5" t="s">
        <v>35</v>
      </c>
      <c r="P107" s="5" t="s">
        <v>36</v>
      </c>
      <c r="Q107" s="5" t="str">
        <f>CONCATENATE("X",H107)</f>
        <v>X0</v>
      </c>
      <c r="R107" s="5" t="s">
        <v>37</v>
      </c>
    </row>
    <row r="108" spans="1:18" ht="15" x14ac:dyDescent="0.25">
      <c r="A108" s="131">
        <f ca="1">IF($E$2="X",0,IF(J109&gt;2,H107,J109))</f>
        <v>0</v>
      </c>
      <c r="B108" s="100"/>
      <c r="C108" s="123" t="str">
        <f ca="1">IF(PORTADA!$E$35="A",CONCATENATE(I108," ",G108),"")</f>
        <v xml:space="preserve">a)  </v>
      </c>
      <c r="D108" s="102"/>
      <c r="G108" s="13" t="str">
        <f>IF(L111="FIN","",LOOKUP(I107,DATOS!A:A,DATOS!J:J))</f>
        <v/>
      </c>
      <c r="I108" s="10" t="s">
        <v>44</v>
      </c>
      <c r="J108" s="5" t="s">
        <v>5</v>
      </c>
      <c r="K108" s="5">
        <f>IF(L108&gt;0,0,O108)</f>
        <v>0</v>
      </c>
      <c r="L108" s="5">
        <f>IF(O109&gt;0,1,0)</f>
        <v>0</v>
      </c>
      <c r="M108" s="5">
        <f>IF(L108=1,-1/COUNTA(P108:P111),0)</f>
        <v>0</v>
      </c>
      <c r="N108" s="5">
        <f>COUNTA(B108:B111)</f>
        <v>0</v>
      </c>
      <c r="O108" s="5">
        <f>COUNTIF(Q108:Q111,Q107)</f>
        <v>0</v>
      </c>
      <c r="P108" s="6" t="s">
        <v>0</v>
      </c>
      <c r="Q108" s="5" t="str">
        <f>CONCATENATE(B108,P108)</f>
        <v>A</v>
      </c>
      <c r="R108" s="5">
        <f>IF(O108&gt;0,O108+N108,N108*3)</f>
        <v>0</v>
      </c>
    </row>
    <row r="109" spans="1:18" ht="15" x14ac:dyDescent="0.25">
      <c r="A109" s="131"/>
      <c r="B109" s="100"/>
      <c r="C109" s="123" t="str">
        <f ca="1">IF(PORTADA!$E$35="A",CONCATENATE(I109," ",G109),"")</f>
        <v xml:space="preserve">b)  </v>
      </c>
      <c r="D109" s="102"/>
      <c r="G109" s="13" t="str">
        <f>IF(L111="FIN","",LOOKUP(I107,DATOS!A:A,DATOS!K:K))</f>
        <v/>
      </c>
      <c r="I109" s="10" t="s">
        <v>45</v>
      </c>
      <c r="J109" s="5">
        <f ca="1">IF(PORTADA!$E$35="A",R108,0)</f>
        <v>0</v>
      </c>
      <c r="K109" s="5"/>
      <c r="L109" s="5"/>
      <c r="M109" s="5"/>
      <c r="N109" s="5"/>
      <c r="O109" s="5">
        <f>N108-O108</f>
        <v>0</v>
      </c>
      <c r="P109" s="6" t="s">
        <v>1</v>
      </c>
      <c r="Q109" s="5" t="str">
        <f>CONCATENATE(B109,P109)</f>
        <v>B</v>
      </c>
      <c r="R109" s="5"/>
    </row>
    <row r="110" spans="1:18" ht="15" x14ac:dyDescent="0.25">
      <c r="A110" s="131"/>
      <c r="B110" s="100"/>
      <c r="C110" s="123" t="str">
        <f ca="1">IF(PORTADA!$E$35="A",CONCATENATE(I110," ",G110),"")</f>
        <v xml:space="preserve">c)  </v>
      </c>
      <c r="D110" s="102"/>
      <c r="G110" s="13" t="str">
        <f>IF(L111="FIN","",LOOKUP(I107,DATOS!A:A,DATOS!L:L))</f>
        <v/>
      </c>
      <c r="I110" s="10" t="s">
        <v>46</v>
      </c>
      <c r="J110" s="5"/>
      <c r="K110" s="5"/>
      <c r="L110" s="5"/>
      <c r="M110" s="5"/>
      <c r="N110" s="5"/>
      <c r="O110" s="5"/>
      <c r="P110" s="6" t="s">
        <v>2</v>
      </c>
      <c r="Q110" s="5" t="str">
        <f>CONCATENATE(B110,P110)</f>
        <v>C</v>
      </c>
      <c r="R110" s="5"/>
    </row>
    <row r="111" spans="1:18" ht="15" x14ac:dyDescent="0.25">
      <c r="A111" s="131"/>
      <c r="B111" s="100"/>
      <c r="C111" s="123" t="str">
        <f ca="1">IF(PORTADA!$E$35="A",CONCATENATE(I111," ",G111),"")</f>
        <v xml:space="preserve">d) </v>
      </c>
      <c r="D111" s="102"/>
      <c r="G111" s="13" t="str">
        <f>IF(L111="FIN","",LOOKUP(I107,DATOS!A:A,DATOS!M:M))</f>
        <v/>
      </c>
      <c r="I111" s="10" t="s">
        <v>47</v>
      </c>
      <c r="J111" s="17">
        <f>LOOKUP(I107,DATOS!A:A,DATOS!F:F)</f>
        <v>20</v>
      </c>
      <c r="K111" s="18" t="str">
        <f>LOOKUP(I107,DATOS!A:A,DATOS!D:D)</f>
        <v>TEST 11</v>
      </c>
      <c r="L111" s="16" t="str">
        <f>IF(J111=J107,"","FIN")</f>
        <v>FIN</v>
      </c>
      <c r="M111" s="5"/>
      <c r="N111" s="5"/>
      <c r="O111" s="5"/>
      <c r="P111" s="6" t="s">
        <v>3</v>
      </c>
      <c r="Q111" s="5" t="str">
        <f>CONCATENATE(B111,P111)</f>
        <v>D</v>
      </c>
      <c r="R111" s="5"/>
    </row>
    <row r="112" spans="1:18" ht="15" x14ac:dyDescent="0.25">
      <c r="A112" s="92"/>
      <c r="B112" s="103"/>
      <c r="C112" s="126"/>
      <c r="D112" s="104"/>
    </row>
    <row r="113" spans="1:18" ht="15" x14ac:dyDescent="0.25">
      <c r="A113" s="92"/>
      <c r="B113" s="97"/>
      <c r="C113" s="122" t="str">
        <f ca="1">IF(PORTADA!$E$35="A",CONCATENATE(J113,".- ",G113),"")</f>
        <v xml:space="preserve">19.- </v>
      </c>
      <c r="D113" s="99"/>
      <c r="E113" s="92"/>
      <c r="F113" s="92"/>
      <c r="G113" s="15" t="str">
        <f>IF(L117="FIN","",LOOKUP(I113,DATOS!A:A,DATOS!G:G))</f>
        <v/>
      </c>
      <c r="H113" s="15">
        <f>IF(L117="FIN",0,LOOKUP(I113,DATOS!A:A,DATOS!N:N))</f>
        <v>0</v>
      </c>
      <c r="I113" s="10">
        <f>+I107+1</f>
        <v>238</v>
      </c>
      <c r="J113" s="7">
        <f>+J107+1</f>
        <v>19</v>
      </c>
      <c r="K113" s="5" t="s">
        <v>32</v>
      </c>
      <c r="L113" s="5" t="s">
        <v>33</v>
      </c>
      <c r="M113" s="5" t="s">
        <v>38</v>
      </c>
      <c r="N113" s="5" t="s">
        <v>34</v>
      </c>
      <c r="O113" s="5" t="s">
        <v>35</v>
      </c>
      <c r="P113" s="5" t="s">
        <v>36</v>
      </c>
      <c r="Q113" s="5" t="str">
        <f>CONCATENATE("X",H113)</f>
        <v>X0</v>
      </c>
      <c r="R113" s="5" t="s">
        <v>37</v>
      </c>
    </row>
    <row r="114" spans="1:18" ht="15" x14ac:dyDescent="0.25">
      <c r="A114" s="131">
        <f ca="1">IF($E$2="X",0,IF(J115&gt;2,H113,J115))</f>
        <v>0</v>
      </c>
      <c r="B114" s="100"/>
      <c r="C114" s="123" t="str">
        <f ca="1">IF(PORTADA!$E$35="A",CONCATENATE(I114," ",G114),"")</f>
        <v xml:space="preserve">a)  </v>
      </c>
      <c r="D114" s="102"/>
      <c r="G114" s="13" t="str">
        <f>IF(L117="FIN","",LOOKUP(I113,DATOS!A:A,DATOS!J:J))</f>
        <v/>
      </c>
      <c r="I114" s="10" t="s">
        <v>44</v>
      </c>
      <c r="J114" s="5" t="s">
        <v>5</v>
      </c>
      <c r="K114" s="5">
        <f>IF(L114&gt;0,0,O114)</f>
        <v>0</v>
      </c>
      <c r="L114" s="5">
        <f>IF(O115&gt;0,1,0)</f>
        <v>0</v>
      </c>
      <c r="M114" s="5">
        <f>IF(L114=1,-1/COUNTA(P114:P117),0)</f>
        <v>0</v>
      </c>
      <c r="N114" s="5">
        <f>COUNTA(B114:B117)</f>
        <v>0</v>
      </c>
      <c r="O114" s="5">
        <f>COUNTIF(Q114:Q117,Q113)</f>
        <v>0</v>
      </c>
      <c r="P114" s="6" t="s">
        <v>0</v>
      </c>
      <c r="Q114" s="5" t="str">
        <f>CONCATENATE(B114,P114)</f>
        <v>A</v>
      </c>
      <c r="R114" s="5">
        <f>IF(O114&gt;0,O114+N114,N114*3)</f>
        <v>0</v>
      </c>
    </row>
    <row r="115" spans="1:18" ht="15" x14ac:dyDescent="0.25">
      <c r="A115" s="131"/>
      <c r="B115" s="100"/>
      <c r="C115" s="123" t="str">
        <f ca="1">IF(PORTADA!$E$35="A",CONCATENATE(I115," ",G115),"")</f>
        <v xml:space="preserve">b)  </v>
      </c>
      <c r="D115" s="102"/>
      <c r="G115" s="13" t="str">
        <f>IF(L117="FIN","",LOOKUP(I113,DATOS!A:A,DATOS!K:K))</f>
        <v/>
      </c>
      <c r="I115" s="10" t="s">
        <v>45</v>
      </c>
      <c r="J115" s="5">
        <f ca="1">IF(PORTADA!$E$35="A",R114,0)</f>
        <v>0</v>
      </c>
      <c r="K115" s="5"/>
      <c r="L115" s="5"/>
      <c r="M115" s="5"/>
      <c r="N115" s="5"/>
      <c r="O115" s="5">
        <f>N114-O114</f>
        <v>0</v>
      </c>
      <c r="P115" s="6" t="s">
        <v>1</v>
      </c>
      <c r="Q115" s="5" t="str">
        <f>CONCATENATE(B115,P115)</f>
        <v>B</v>
      </c>
      <c r="R115" s="5"/>
    </row>
    <row r="116" spans="1:18" ht="15" x14ac:dyDescent="0.25">
      <c r="A116" s="131"/>
      <c r="B116" s="100"/>
      <c r="C116" s="123" t="str">
        <f ca="1">IF(PORTADA!$E$35="A",CONCATENATE(I116," ",G116),"")</f>
        <v xml:space="preserve">c)  </v>
      </c>
      <c r="D116" s="102"/>
      <c r="G116" s="13" t="str">
        <f>IF(L117="FIN","",LOOKUP(I113,DATOS!A:A,DATOS!L:L))</f>
        <v/>
      </c>
      <c r="I116" s="10" t="s">
        <v>46</v>
      </c>
      <c r="J116" s="5"/>
      <c r="K116" s="5"/>
      <c r="L116" s="5"/>
      <c r="M116" s="5"/>
      <c r="N116" s="5"/>
      <c r="O116" s="5"/>
      <c r="P116" s="6" t="s">
        <v>2</v>
      </c>
      <c r="Q116" s="5" t="str">
        <f>CONCATENATE(B116,P116)</f>
        <v>C</v>
      </c>
      <c r="R116" s="5"/>
    </row>
    <row r="117" spans="1:18" ht="15" x14ac:dyDescent="0.25">
      <c r="A117" s="131"/>
      <c r="B117" s="100"/>
      <c r="C117" s="123" t="str">
        <f ca="1">IF(PORTADA!$E$35="A",CONCATENATE(I117," ",G117),"")</f>
        <v xml:space="preserve">d) </v>
      </c>
      <c r="D117" s="102"/>
      <c r="G117" s="13" t="str">
        <f>IF(L117="FIN","",LOOKUP(I113,DATOS!A:A,DATOS!M:M))</f>
        <v/>
      </c>
      <c r="I117" s="10" t="s">
        <v>47</v>
      </c>
      <c r="J117" s="17">
        <f>LOOKUP(I113,DATOS!A:A,DATOS!F:F)</f>
        <v>20</v>
      </c>
      <c r="K117" s="18" t="str">
        <f>LOOKUP(I113,DATOS!A:A,DATOS!D:D)</f>
        <v>TEST 11</v>
      </c>
      <c r="L117" s="16" t="str">
        <f>IF(J117=J113,"","FIN")</f>
        <v>FIN</v>
      </c>
      <c r="M117" s="5"/>
      <c r="N117" s="5"/>
      <c r="O117" s="5"/>
      <c r="P117" s="6" t="s">
        <v>3</v>
      </c>
      <c r="Q117" s="5" t="str">
        <f>CONCATENATE(B117,P117)</f>
        <v>D</v>
      </c>
      <c r="R117" s="5"/>
    </row>
    <row r="118" spans="1:18" ht="15" x14ac:dyDescent="0.25">
      <c r="A118" s="92"/>
      <c r="B118" s="103"/>
      <c r="C118" s="126"/>
      <c r="D118" s="104"/>
    </row>
    <row r="119" spans="1:18" ht="15" x14ac:dyDescent="0.25">
      <c r="A119" s="92"/>
      <c r="B119" s="97"/>
      <c r="C119" s="122" t="str">
        <f ca="1">IF(PORTADA!$E$35="A",CONCATENATE(J119,".- ",G119),"")</f>
        <v>20.- 0</v>
      </c>
      <c r="D119" s="99"/>
      <c r="E119" s="92"/>
      <c r="F119" s="92"/>
      <c r="G119" s="15">
        <f>IF(L123="FIN","",LOOKUP(I119,DATOS!A:A,DATOS!G:G))</f>
        <v>0</v>
      </c>
      <c r="H119" s="15">
        <f>IF(L123="FIN",0,LOOKUP(I119,DATOS!A:A,DATOS!N:N))</f>
        <v>0</v>
      </c>
      <c r="I119" s="10">
        <f>+I113+1</f>
        <v>239</v>
      </c>
      <c r="J119" s="7">
        <f>+J113+1</f>
        <v>20</v>
      </c>
      <c r="K119" s="5" t="s">
        <v>32</v>
      </c>
      <c r="L119" s="5" t="s">
        <v>33</v>
      </c>
      <c r="M119" s="5" t="s">
        <v>38</v>
      </c>
      <c r="N119" s="5" t="s">
        <v>34</v>
      </c>
      <c r="O119" s="5" t="s">
        <v>35</v>
      </c>
      <c r="P119" s="5" t="s">
        <v>36</v>
      </c>
      <c r="Q119" s="5" t="str">
        <f>CONCATENATE("X",H119)</f>
        <v>X0</v>
      </c>
      <c r="R119" s="5" t="s">
        <v>37</v>
      </c>
    </row>
    <row r="120" spans="1:18" ht="15" x14ac:dyDescent="0.25">
      <c r="A120" s="131">
        <f ca="1">IF($E$2="X",0,IF(J121&gt;2,H119,J121))</f>
        <v>0</v>
      </c>
      <c r="B120" s="100"/>
      <c r="C120" s="123" t="str">
        <f ca="1">IF(PORTADA!$E$35="A",CONCATENATE(I120," ",G120),"")</f>
        <v>a)  0</v>
      </c>
      <c r="D120" s="102"/>
      <c r="G120" s="13">
        <f>IF(L123="FIN","",LOOKUP(I119,DATOS!A:A,DATOS!J:J))</f>
        <v>0</v>
      </c>
      <c r="I120" s="10" t="s">
        <v>44</v>
      </c>
      <c r="J120" s="5" t="s">
        <v>5</v>
      </c>
      <c r="K120" s="5">
        <f>IF(L120&gt;0,0,O120)</f>
        <v>0</v>
      </c>
      <c r="L120" s="5">
        <f>IF(O121&gt;0,1,0)</f>
        <v>0</v>
      </c>
      <c r="M120" s="5">
        <f>IF(L120=1,-1/COUNTA(P120:P123),0)</f>
        <v>0</v>
      </c>
      <c r="N120" s="5">
        <f>COUNTA(B120:B123)</f>
        <v>0</v>
      </c>
      <c r="O120" s="5">
        <f>COUNTIF(Q120:Q123,Q119)</f>
        <v>0</v>
      </c>
      <c r="P120" s="6" t="s">
        <v>0</v>
      </c>
      <c r="Q120" s="5" t="str">
        <f>CONCATENATE(B120,P120)</f>
        <v>A</v>
      </c>
      <c r="R120" s="5">
        <f>IF(O120&gt;0,O120+N120,N120*3)</f>
        <v>0</v>
      </c>
    </row>
    <row r="121" spans="1:18" ht="15" x14ac:dyDescent="0.25">
      <c r="A121" s="131"/>
      <c r="B121" s="100"/>
      <c r="C121" s="123" t="str">
        <f ca="1">IF(PORTADA!$E$35="A",CONCATENATE(I121," ",G121),"")</f>
        <v>b)  0</v>
      </c>
      <c r="D121" s="102"/>
      <c r="G121" s="13">
        <f>IF(L123="FIN","",LOOKUP(I119,DATOS!A:A,DATOS!K:K))</f>
        <v>0</v>
      </c>
      <c r="I121" s="10" t="s">
        <v>45</v>
      </c>
      <c r="J121" s="5">
        <f ca="1">IF(PORTADA!$E$35="A",R120,0)</f>
        <v>0</v>
      </c>
      <c r="K121" s="5"/>
      <c r="L121" s="5"/>
      <c r="M121" s="5"/>
      <c r="N121" s="5"/>
      <c r="O121" s="5">
        <f>N120-O120</f>
        <v>0</v>
      </c>
      <c r="P121" s="6" t="s">
        <v>1</v>
      </c>
      <c r="Q121" s="5" t="str">
        <f>CONCATENATE(B121,P121)</f>
        <v>B</v>
      </c>
      <c r="R121" s="5"/>
    </row>
    <row r="122" spans="1:18" ht="15" x14ac:dyDescent="0.25">
      <c r="A122" s="131"/>
      <c r="B122" s="100"/>
      <c r="C122" s="123" t="str">
        <f ca="1">IF(PORTADA!$E$35="A",CONCATENATE(I122," ",G122),"")</f>
        <v>c)  0</v>
      </c>
      <c r="D122" s="102"/>
      <c r="G122" s="13">
        <f>IF(L123="FIN","",LOOKUP(I119,DATOS!A:A,DATOS!L:L))</f>
        <v>0</v>
      </c>
      <c r="I122" s="10" t="s">
        <v>46</v>
      </c>
      <c r="J122" s="5"/>
      <c r="K122" s="5"/>
      <c r="L122" s="5"/>
      <c r="M122" s="5"/>
      <c r="N122" s="5"/>
      <c r="O122" s="5"/>
      <c r="P122" s="6" t="s">
        <v>2</v>
      </c>
      <c r="Q122" s="5" t="str">
        <f>CONCATENATE(B122,P122)</f>
        <v>C</v>
      </c>
      <c r="R122" s="5"/>
    </row>
    <row r="123" spans="1:18" ht="15" x14ac:dyDescent="0.25">
      <c r="A123" s="131"/>
      <c r="B123" s="100"/>
      <c r="C123" s="123" t="str">
        <f ca="1">IF(PORTADA!$E$35="A",CONCATENATE(I123," ",G123),"")</f>
        <v>d) 0</v>
      </c>
      <c r="D123" s="102"/>
      <c r="G123" s="13">
        <f>IF(L123="FIN","",LOOKUP(I119,DATOS!A:A,DATOS!M:M))</f>
        <v>0</v>
      </c>
      <c r="I123" s="10" t="s">
        <v>47</v>
      </c>
      <c r="J123" s="17">
        <f>LOOKUP(I119,DATOS!A:A,DATOS!F:F)</f>
        <v>20</v>
      </c>
      <c r="K123" s="18" t="str">
        <f>LOOKUP(I119,DATOS!A:A,DATOS!D:D)</f>
        <v>TEST 11</v>
      </c>
      <c r="L123" s="16" t="str">
        <f>IF(J123=J119,"","FIN")</f>
        <v/>
      </c>
      <c r="M123" s="5"/>
      <c r="N123" s="5"/>
      <c r="O123" s="5"/>
      <c r="P123" s="6" t="s">
        <v>3</v>
      </c>
      <c r="Q123" s="5" t="str">
        <f>CONCATENATE(B123,P123)</f>
        <v>D</v>
      </c>
      <c r="R123" s="5"/>
    </row>
    <row r="124" spans="1:18" ht="15" x14ac:dyDescent="0.25">
      <c r="A124" s="92"/>
      <c r="B124" s="103"/>
      <c r="C124" s="126"/>
      <c r="D124" s="104"/>
    </row>
    <row r="125" spans="1:18" ht="15" x14ac:dyDescent="0.25">
      <c r="A125" s="92"/>
      <c r="B125" s="97"/>
      <c r="C125" s="122" t="str">
        <f ca="1">IF(PORTADA!$E$35="A",CONCATENATE(J125,".- ",G125),"")</f>
        <v xml:space="preserve">21.- </v>
      </c>
      <c r="D125" s="99"/>
      <c r="E125" s="92"/>
      <c r="F125" s="92"/>
      <c r="G125" s="15" t="str">
        <f>IF(L129="FIN","",LOOKUP(I125,DATOS!A:A,DATOS!G:G))</f>
        <v/>
      </c>
      <c r="H125" s="15">
        <f>IF(L129="FIN",0,LOOKUP(I125,DATOS!A:A,DATOS!N:N))</f>
        <v>0</v>
      </c>
      <c r="I125" s="10">
        <f>+I119+1</f>
        <v>240</v>
      </c>
      <c r="J125" s="7">
        <f>+J119+1</f>
        <v>21</v>
      </c>
      <c r="K125" s="5" t="s">
        <v>32</v>
      </c>
      <c r="L125" s="5" t="s">
        <v>33</v>
      </c>
      <c r="M125" s="5" t="s">
        <v>38</v>
      </c>
      <c r="N125" s="5" t="s">
        <v>34</v>
      </c>
      <c r="O125" s="5" t="s">
        <v>35</v>
      </c>
      <c r="P125" s="5" t="s">
        <v>36</v>
      </c>
      <c r="Q125" s="5" t="str">
        <f>CONCATENATE("X",H125)</f>
        <v>X0</v>
      </c>
      <c r="R125" s="5" t="s">
        <v>37</v>
      </c>
    </row>
    <row r="126" spans="1:18" ht="15" x14ac:dyDescent="0.25">
      <c r="A126" s="131">
        <f ca="1">IF($E$2="X",0,IF(J127&gt;2,H125,J127))</f>
        <v>0</v>
      </c>
      <c r="B126" s="100"/>
      <c r="C126" s="123" t="str">
        <f ca="1">IF(PORTADA!$E$35="A",CONCATENATE(I126," ",G126),"")</f>
        <v xml:space="preserve">a)  </v>
      </c>
      <c r="D126" s="102"/>
      <c r="G126" s="13" t="str">
        <f>IF(L129="FIN","",LOOKUP(I125,DATOS!A:A,DATOS!J:J))</f>
        <v/>
      </c>
      <c r="I126" s="10" t="s">
        <v>44</v>
      </c>
      <c r="J126" s="5" t="s">
        <v>5</v>
      </c>
      <c r="K126" s="5">
        <f>IF(L126&gt;0,0,O126)</f>
        <v>0</v>
      </c>
      <c r="L126" s="5">
        <f>IF(O127&gt;0,1,0)</f>
        <v>0</v>
      </c>
      <c r="M126" s="5">
        <f>IF(L126=1,-1/COUNTA(P126:P129),0)</f>
        <v>0</v>
      </c>
      <c r="N126" s="5">
        <f>COUNTA(B126:B129)</f>
        <v>0</v>
      </c>
      <c r="O126" s="5">
        <f>COUNTIF(Q126:Q129,Q125)</f>
        <v>0</v>
      </c>
      <c r="P126" s="6" t="s">
        <v>0</v>
      </c>
      <c r="Q126" s="5" t="str">
        <f>CONCATENATE(B126,P126)</f>
        <v>A</v>
      </c>
      <c r="R126" s="5">
        <f>IF(O126&gt;0,O126+N126,N126*3)</f>
        <v>0</v>
      </c>
    </row>
    <row r="127" spans="1:18" ht="15" x14ac:dyDescent="0.25">
      <c r="A127" s="131"/>
      <c r="B127" s="100"/>
      <c r="C127" s="123" t="str">
        <f ca="1">IF(PORTADA!$E$35="A",CONCATENATE(I127," ",G127),"")</f>
        <v xml:space="preserve">b)  </v>
      </c>
      <c r="D127" s="102"/>
      <c r="G127" s="13" t="str">
        <f>IF(L129="FIN","",LOOKUP(I125,DATOS!A:A,DATOS!K:K))</f>
        <v/>
      </c>
      <c r="I127" s="10" t="s">
        <v>45</v>
      </c>
      <c r="J127" s="5">
        <f ca="1">IF(PORTADA!$E$35="A",R126,0)</f>
        <v>0</v>
      </c>
      <c r="K127" s="5"/>
      <c r="L127" s="5"/>
      <c r="M127" s="5"/>
      <c r="N127" s="5"/>
      <c r="O127" s="5">
        <f>N126-O126</f>
        <v>0</v>
      </c>
      <c r="P127" s="6" t="s">
        <v>1</v>
      </c>
      <c r="Q127" s="5" t="str">
        <f>CONCATENATE(B127,P127)</f>
        <v>B</v>
      </c>
      <c r="R127" s="5"/>
    </row>
    <row r="128" spans="1:18" ht="15" x14ac:dyDescent="0.25">
      <c r="A128" s="131"/>
      <c r="B128" s="100"/>
      <c r="C128" s="123" t="str">
        <f ca="1">IF(PORTADA!$E$35="A",CONCATENATE(I128," ",G128),"")</f>
        <v xml:space="preserve">c)  </v>
      </c>
      <c r="D128" s="102"/>
      <c r="G128" s="13" t="str">
        <f>IF(L129="FIN","",LOOKUP(I125,DATOS!A:A,DATOS!L:L))</f>
        <v/>
      </c>
      <c r="I128" s="10" t="s">
        <v>46</v>
      </c>
      <c r="J128" s="5"/>
      <c r="K128" s="5"/>
      <c r="L128" s="5"/>
      <c r="M128" s="5"/>
      <c r="N128" s="5"/>
      <c r="O128" s="5"/>
      <c r="P128" s="6" t="s">
        <v>2</v>
      </c>
      <c r="Q128" s="5" t="str">
        <f>CONCATENATE(B128,P128)</f>
        <v>C</v>
      </c>
      <c r="R128" s="5"/>
    </row>
    <row r="129" spans="1:18" ht="15" x14ac:dyDescent="0.25">
      <c r="A129" s="131"/>
      <c r="B129" s="100"/>
      <c r="C129" s="123" t="str">
        <f ca="1">IF(PORTADA!$E$35="A",CONCATENATE(I129," ",G129),"")</f>
        <v xml:space="preserve">d) </v>
      </c>
      <c r="D129" s="102"/>
      <c r="G129" s="13" t="str">
        <f>IF(L129="FIN","",LOOKUP(I125,DATOS!A:A,DATOS!M:M))</f>
        <v/>
      </c>
      <c r="I129" s="10" t="s">
        <v>47</v>
      </c>
      <c r="J129" s="17">
        <f>LOOKUP(I125,DATOS!A:A,DATOS!F:F)</f>
        <v>20</v>
      </c>
      <c r="K129" s="18" t="str">
        <f>LOOKUP(I125,DATOS!A:A,DATOS!D:D)</f>
        <v>TEST 11</v>
      </c>
      <c r="L129" s="16" t="str">
        <f>IF(J129=J125,"","FIN")</f>
        <v>FIN</v>
      </c>
      <c r="M129" s="5"/>
      <c r="N129" s="5"/>
      <c r="O129" s="5"/>
      <c r="P129" s="6" t="s">
        <v>3</v>
      </c>
      <c r="Q129" s="5" t="str">
        <f>CONCATENATE(B129,P129)</f>
        <v>D</v>
      </c>
      <c r="R129" s="5"/>
    </row>
    <row r="130" spans="1:18" ht="15" x14ac:dyDescent="0.25">
      <c r="A130" s="92"/>
      <c r="B130" s="103"/>
      <c r="C130" s="126"/>
      <c r="D130" s="104"/>
    </row>
    <row r="131" spans="1:18" ht="15" x14ac:dyDescent="0.25">
      <c r="A131" s="92"/>
      <c r="B131" s="97"/>
      <c r="C131" s="122" t="str">
        <f ca="1">IF(PORTADA!$E$35="A",CONCATENATE(J131,".- ",G131),"")</f>
        <v xml:space="preserve">22.- </v>
      </c>
      <c r="D131" s="99"/>
      <c r="E131" s="92"/>
      <c r="F131" s="92"/>
      <c r="G131" s="15" t="str">
        <f>IF(L135="FIN","",LOOKUP(I131,DATOS!A:A,DATOS!G:G))</f>
        <v/>
      </c>
      <c r="H131" s="15">
        <f>IF(L135="FIN",0,LOOKUP(I131,DATOS!A:A,DATOS!N:N))</f>
        <v>0</v>
      </c>
      <c r="I131" s="10">
        <f>+I125+1</f>
        <v>241</v>
      </c>
      <c r="J131" s="7">
        <f>+J125+1</f>
        <v>22</v>
      </c>
      <c r="K131" s="5" t="s">
        <v>32</v>
      </c>
      <c r="L131" s="5" t="s">
        <v>33</v>
      </c>
      <c r="M131" s="5" t="s">
        <v>38</v>
      </c>
      <c r="N131" s="5" t="s">
        <v>34</v>
      </c>
      <c r="O131" s="5" t="s">
        <v>35</v>
      </c>
      <c r="P131" s="5" t="s">
        <v>36</v>
      </c>
      <c r="Q131" s="5" t="str">
        <f>CONCATENATE("X",H131)</f>
        <v>X0</v>
      </c>
      <c r="R131" s="5" t="s">
        <v>37</v>
      </c>
    </row>
    <row r="132" spans="1:18" ht="15" x14ac:dyDescent="0.25">
      <c r="A132" s="131">
        <f ca="1">IF($E$2="X",0,IF(J133&gt;2,H131,J133))</f>
        <v>0</v>
      </c>
      <c r="B132" s="100"/>
      <c r="C132" s="123" t="str">
        <f ca="1">IF(PORTADA!$E$35="A",CONCATENATE(I132," ",G132),"")</f>
        <v xml:space="preserve">a)  </v>
      </c>
      <c r="D132" s="102"/>
      <c r="G132" s="13" t="str">
        <f>IF(L135="FIN","",LOOKUP(I131,DATOS!A:A,DATOS!J:J))</f>
        <v/>
      </c>
      <c r="I132" s="10" t="s">
        <v>44</v>
      </c>
      <c r="J132" s="5" t="s">
        <v>5</v>
      </c>
      <c r="K132" s="5">
        <f>IF(L132&gt;0,0,O132)</f>
        <v>0</v>
      </c>
      <c r="L132" s="5">
        <f>IF(O133&gt;0,1,0)</f>
        <v>0</v>
      </c>
      <c r="M132" s="5">
        <f>IF(L132=1,-1/COUNTA(P132:P135),0)</f>
        <v>0</v>
      </c>
      <c r="N132" s="5">
        <f>COUNTA(B132:B135)</f>
        <v>0</v>
      </c>
      <c r="O132" s="5">
        <f>COUNTIF(Q132:Q135,Q131)</f>
        <v>0</v>
      </c>
      <c r="P132" s="6" t="s">
        <v>0</v>
      </c>
      <c r="Q132" s="5" t="str">
        <f>CONCATENATE(B132,P132)</f>
        <v>A</v>
      </c>
      <c r="R132" s="5">
        <f>IF(O132&gt;0,O132+N132,N132*3)</f>
        <v>0</v>
      </c>
    </row>
    <row r="133" spans="1:18" ht="15" x14ac:dyDescent="0.25">
      <c r="A133" s="131"/>
      <c r="B133" s="100"/>
      <c r="C133" s="123" t="str">
        <f ca="1">IF(PORTADA!$E$35="A",CONCATENATE(I133," ",G133),"")</f>
        <v xml:space="preserve">b)  </v>
      </c>
      <c r="D133" s="102"/>
      <c r="G133" s="13" t="str">
        <f>IF(L135="FIN","",LOOKUP(I131,DATOS!A:A,DATOS!K:K))</f>
        <v/>
      </c>
      <c r="I133" s="10" t="s">
        <v>45</v>
      </c>
      <c r="J133" s="5">
        <f ca="1">IF(PORTADA!$E$35="A",R132,0)</f>
        <v>0</v>
      </c>
      <c r="K133" s="5"/>
      <c r="L133" s="5"/>
      <c r="M133" s="5"/>
      <c r="N133" s="5"/>
      <c r="O133" s="5">
        <f>N132-O132</f>
        <v>0</v>
      </c>
      <c r="P133" s="6" t="s">
        <v>1</v>
      </c>
      <c r="Q133" s="5" t="str">
        <f>CONCATENATE(B133,P133)</f>
        <v>B</v>
      </c>
      <c r="R133" s="5"/>
    </row>
    <row r="134" spans="1:18" ht="15" x14ac:dyDescent="0.25">
      <c r="A134" s="131"/>
      <c r="B134" s="100"/>
      <c r="C134" s="123" t="str">
        <f ca="1">IF(PORTADA!$E$35="A",CONCATENATE(I134," ",G134),"")</f>
        <v xml:space="preserve">c)  </v>
      </c>
      <c r="D134" s="102"/>
      <c r="G134" s="13" t="str">
        <f>IF(L135="FIN","",LOOKUP(I131,DATOS!A:A,DATOS!L:L))</f>
        <v/>
      </c>
      <c r="I134" s="10" t="s">
        <v>46</v>
      </c>
      <c r="J134" s="5"/>
      <c r="K134" s="5"/>
      <c r="L134" s="5"/>
      <c r="M134" s="5"/>
      <c r="N134" s="5"/>
      <c r="O134" s="5"/>
      <c r="P134" s="6" t="s">
        <v>2</v>
      </c>
      <c r="Q134" s="5" t="str">
        <f>CONCATENATE(B134,P134)</f>
        <v>C</v>
      </c>
      <c r="R134" s="5"/>
    </row>
    <row r="135" spans="1:18" ht="15" x14ac:dyDescent="0.25">
      <c r="A135" s="131"/>
      <c r="B135" s="100"/>
      <c r="C135" s="123" t="str">
        <f ca="1">IF(PORTADA!$E$35="A",CONCATENATE(I135," ",G135),"")</f>
        <v xml:space="preserve">d) </v>
      </c>
      <c r="D135" s="102"/>
      <c r="G135" s="13" t="str">
        <f>IF(L135="FIN","",LOOKUP(I131,DATOS!A:A,DATOS!M:M))</f>
        <v/>
      </c>
      <c r="I135" s="10" t="s">
        <v>47</v>
      </c>
      <c r="J135" s="17">
        <f>LOOKUP(I131,DATOS!A:A,DATOS!F:F)</f>
        <v>20</v>
      </c>
      <c r="K135" s="18" t="str">
        <f>LOOKUP(I131,DATOS!A:A,DATOS!D:D)</f>
        <v>TEST 11</v>
      </c>
      <c r="L135" s="16" t="str">
        <f>IF(J135=J131,"","FIN")</f>
        <v>FIN</v>
      </c>
      <c r="M135" s="5"/>
      <c r="N135" s="5"/>
      <c r="O135" s="5"/>
      <c r="P135" s="6" t="s">
        <v>3</v>
      </c>
      <c r="Q135" s="5" t="str">
        <f>CONCATENATE(B135,P135)</f>
        <v>D</v>
      </c>
      <c r="R135" s="5"/>
    </row>
    <row r="136" spans="1:18" ht="15" x14ac:dyDescent="0.25">
      <c r="A136" s="92"/>
      <c r="B136" s="103"/>
      <c r="C136" s="126"/>
      <c r="D136" s="104"/>
    </row>
    <row r="137" spans="1:18" ht="15" x14ac:dyDescent="0.25">
      <c r="A137" s="92"/>
      <c r="B137" s="97"/>
      <c r="C137" s="122" t="str">
        <f ca="1">IF(PORTADA!$E$35="A",CONCATENATE(J137,".- ",G137),"")</f>
        <v xml:space="preserve">23.- </v>
      </c>
      <c r="D137" s="99"/>
      <c r="E137" s="92"/>
      <c r="F137" s="92"/>
      <c r="G137" s="15" t="str">
        <f>IF(L141="FIN","",LOOKUP(I137,DATOS!A:A,DATOS!G:G))</f>
        <v/>
      </c>
      <c r="H137" s="15">
        <f>IF(L141="FIN",0,LOOKUP(I137,DATOS!A:A,DATOS!N:N))</f>
        <v>0</v>
      </c>
      <c r="I137" s="10">
        <f>+I131+1</f>
        <v>242</v>
      </c>
      <c r="J137" s="7">
        <f>+J131+1</f>
        <v>23</v>
      </c>
      <c r="K137" s="5" t="s">
        <v>32</v>
      </c>
      <c r="L137" s="5" t="s">
        <v>33</v>
      </c>
      <c r="M137" s="5" t="s">
        <v>38</v>
      </c>
      <c r="N137" s="5" t="s">
        <v>34</v>
      </c>
      <c r="O137" s="5" t="s">
        <v>35</v>
      </c>
      <c r="P137" s="5" t="s">
        <v>36</v>
      </c>
      <c r="Q137" s="5" t="str">
        <f>CONCATENATE("X",H137)</f>
        <v>X0</v>
      </c>
      <c r="R137" s="5" t="s">
        <v>37</v>
      </c>
    </row>
    <row r="138" spans="1:18" ht="15" x14ac:dyDescent="0.25">
      <c r="A138" s="131">
        <f ca="1">IF($E$2="X",0,IF(J139&gt;2,H137,J139))</f>
        <v>0</v>
      </c>
      <c r="B138" s="100"/>
      <c r="C138" s="123" t="str">
        <f ca="1">IF(PORTADA!$E$35="A",CONCATENATE(I138," ",G138),"")</f>
        <v xml:space="preserve">a)  </v>
      </c>
      <c r="D138" s="102"/>
      <c r="G138" s="13" t="str">
        <f>IF(L141="FIN","",LOOKUP(I137,DATOS!A:A,DATOS!J:J))</f>
        <v/>
      </c>
      <c r="I138" s="10" t="s">
        <v>44</v>
      </c>
      <c r="J138" s="5" t="s">
        <v>5</v>
      </c>
      <c r="K138" s="5">
        <f>IF(L138&gt;0,0,O138)</f>
        <v>0</v>
      </c>
      <c r="L138" s="5">
        <f>IF(O139&gt;0,1,0)</f>
        <v>0</v>
      </c>
      <c r="M138" s="5">
        <f>IF(L138=1,-1/COUNTA(P138:P141),0)</f>
        <v>0</v>
      </c>
      <c r="N138" s="5">
        <f>COUNTA(B138:B141)</f>
        <v>0</v>
      </c>
      <c r="O138" s="5">
        <f>COUNTIF(Q138:Q141,Q137)</f>
        <v>0</v>
      </c>
      <c r="P138" s="6" t="s">
        <v>0</v>
      </c>
      <c r="Q138" s="5" t="str">
        <f>CONCATENATE(B138,P138)</f>
        <v>A</v>
      </c>
      <c r="R138" s="5">
        <f>IF(O138&gt;0,O138+N138,N138*3)</f>
        <v>0</v>
      </c>
    </row>
    <row r="139" spans="1:18" ht="15" x14ac:dyDescent="0.25">
      <c r="A139" s="131"/>
      <c r="B139" s="100"/>
      <c r="C139" s="123" t="str">
        <f ca="1">IF(PORTADA!$E$35="A",CONCATENATE(I139," ",G139),"")</f>
        <v xml:space="preserve">b)  </v>
      </c>
      <c r="D139" s="102"/>
      <c r="G139" s="13" t="str">
        <f>IF(L141="FIN","",LOOKUP(I137,DATOS!A:A,DATOS!K:K))</f>
        <v/>
      </c>
      <c r="I139" s="10" t="s">
        <v>45</v>
      </c>
      <c r="J139" s="5">
        <f ca="1">IF(PORTADA!$E$35="A",R138,0)</f>
        <v>0</v>
      </c>
      <c r="K139" s="5"/>
      <c r="L139" s="5"/>
      <c r="M139" s="5"/>
      <c r="N139" s="5"/>
      <c r="O139" s="5">
        <f>N138-O138</f>
        <v>0</v>
      </c>
      <c r="P139" s="6" t="s">
        <v>1</v>
      </c>
      <c r="Q139" s="5" t="str">
        <f>CONCATENATE(B139,P139)</f>
        <v>B</v>
      </c>
      <c r="R139" s="5"/>
    </row>
    <row r="140" spans="1:18" ht="15" x14ac:dyDescent="0.25">
      <c r="A140" s="131"/>
      <c r="B140" s="100"/>
      <c r="C140" s="123" t="str">
        <f ca="1">IF(PORTADA!$E$35="A",CONCATENATE(I140," ",G140),"")</f>
        <v xml:space="preserve">c)  </v>
      </c>
      <c r="D140" s="102"/>
      <c r="G140" s="13" t="str">
        <f>IF(L141="FIN","",LOOKUP(I137,DATOS!A:A,DATOS!L:L))</f>
        <v/>
      </c>
      <c r="I140" s="10" t="s">
        <v>46</v>
      </c>
      <c r="J140" s="5"/>
      <c r="K140" s="5"/>
      <c r="L140" s="5"/>
      <c r="M140" s="5"/>
      <c r="N140" s="5"/>
      <c r="O140" s="5"/>
      <c r="P140" s="6" t="s">
        <v>2</v>
      </c>
      <c r="Q140" s="5" t="str">
        <f>CONCATENATE(B140,P140)</f>
        <v>C</v>
      </c>
      <c r="R140" s="5"/>
    </row>
    <row r="141" spans="1:18" ht="15" x14ac:dyDescent="0.25">
      <c r="A141" s="131"/>
      <c r="B141" s="100"/>
      <c r="C141" s="123" t="str">
        <f ca="1">IF(PORTADA!$E$35="A",CONCATENATE(I141," ",G141),"")</f>
        <v xml:space="preserve">d) </v>
      </c>
      <c r="D141" s="102"/>
      <c r="G141" s="13" t="str">
        <f>IF(L141="FIN","",LOOKUP(I137,DATOS!A:A,DATOS!M:M))</f>
        <v/>
      </c>
      <c r="I141" s="10" t="s">
        <v>47</v>
      </c>
      <c r="J141" s="17">
        <f>LOOKUP(I137,DATOS!A:A,DATOS!F:F)</f>
        <v>20</v>
      </c>
      <c r="K141" s="18" t="str">
        <f>LOOKUP(I137,DATOS!A:A,DATOS!D:D)</f>
        <v>TEST 11</v>
      </c>
      <c r="L141" s="16" t="str">
        <f>IF(J141=J137,"","FIN")</f>
        <v>FIN</v>
      </c>
      <c r="M141" s="5"/>
      <c r="N141" s="5"/>
      <c r="O141" s="5"/>
      <c r="P141" s="6" t="s">
        <v>3</v>
      </c>
      <c r="Q141" s="5" t="str">
        <f>CONCATENATE(B141,P141)</f>
        <v>D</v>
      </c>
      <c r="R141" s="5"/>
    </row>
    <row r="142" spans="1:18" ht="15" x14ac:dyDescent="0.25">
      <c r="A142" s="92"/>
      <c r="B142" s="103"/>
      <c r="C142" s="126"/>
      <c r="D142" s="104"/>
    </row>
    <row r="143" spans="1:18" ht="15" x14ac:dyDescent="0.25">
      <c r="A143" s="92"/>
      <c r="B143" s="97"/>
      <c r="C143" s="122" t="str">
        <f ca="1">IF(PORTADA!$E$35="A",CONCATENATE(J143,".- ",G143),"")</f>
        <v xml:space="preserve">24.- </v>
      </c>
      <c r="D143" s="99"/>
      <c r="E143" s="92"/>
      <c r="F143" s="92"/>
      <c r="G143" s="15" t="str">
        <f>IF(L147="FIN","",LOOKUP(I143,DATOS!A:A,DATOS!G:G))</f>
        <v/>
      </c>
      <c r="H143" s="15">
        <f>IF(L147="FIN",0,LOOKUP(I143,DATOS!A:A,DATOS!N:N))</f>
        <v>0</v>
      </c>
      <c r="I143" s="10">
        <f>+I137+1</f>
        <v>243</v>
      </c>
      <c r="J143" s="7">
        <f>+J137+1</f>
        <v>24</v>
      </c>
      <c r="K143" s="5" t="s">
        <v>32</v>
      </c>
      <c r="L143" s="5" t="s">
        <v>33</v>
      </c>
      <c r="M143" s="5" t="s">
        <v>38</v>
      </c>
      <c r="N143" s="5" t="s">
        <v>34</v>
      </c>
      <c r="O143" s="5" t="s">
        <v>35</v>
      </c>
      <c r="P143" s="5" t="s">
        <v>36</v>
      </c>
      <c r="Q143" s="5" t="str">
        <f>CONCATENATE("X",H143)</f>
        <v>X0</v>
      </c>
      <c r="R143" s="5" t="s">
        <v>37</v>
      </c>
    </row>
    <row r="144" spans="1:18" ht="15" x14ac:dyDescent="0.25">
      <c r="A144" s="131">
        <f ca="1">IF($E$2="X",0,IF(J145&gt;2,H143,J145))</f>
        <v>0</v>
      </c>
      <c r="B144" s="100"/>
      <c r="C144" s="123" t="str">
        <f ca="1">IF(PORTADA!$E$35="A",CONCATENATE(I144," ",G144),"")</f>
        <v xml:space="preserve">a)  </v>
      </c>
      <c r="D144" s="102"/>
      <c r="G144" s="13" t="str">
        <f>IF(L147="FIN","",LOOKUP(I143,DATOS!A:A,DATOS!J:J))</f>
        <v/>
      </c>
      <c r="I144" s="10" t="s">
        <v>44</v>
      </c>
      <c r="J144" s="5" t="s">
        <v>5</v>
      </c>
      <c r="K144" s="5">
        <f>IF(L144&gt;0,0,O144)</f>
        <v>0</v>
      </c>
      <c r="L144" s="5">
        <f>IF(O145&gt;0,1,0)</f>
        <v>0</v>
      </c>
      <c r="M144" s="5">
        <f>IF(L144=1,-1/COUNTA(P144:P147),0)</f>
        <v>0</v>
      </c>
      <c r="N144" s="5">
        <f>COUNTA(B144:B147)</f>
        <v>0</v>
      </c>
      <c r="O144" s="5">
        <f>COUNTIF(Q144:Q147,Q143)</f>
        <v>0</v>
      </c>
      <c r="P144" s="6" t="s">
        <v>0</v>
      </c>
      <c r="Q144" s="5" t="str">
        <f>CONCATENATE(B144,P144)</f>
        <v>A</v>
      </c>
      <c r="R144" s="5">
        <f>IF(O144&gt;0,O144+N144,N144*3)</f>
        <v>0</v>
      </c>
    </row>
    <row r="145" spans="1:18" ht="15" x14ac:dyDescent="0.25">
      <c r="A145" s="131"/>
      <c r="B145" s="100"/>
      <c r="C145" s="123" t="str">
        <f ca="1">IF(PORTADA!$E$35="A",CONCATENATE(I145," ",G145),"")</f>
        <v xml:space="preserve">b)  </v>
      </c>
      <c r="D145" s="102"/>
      <c r="G145" s="13" t="str">
        <f>IF(L147="FIN","",LOOKUP(I143,DATOS!A:A,DATOS!K:K))</f>
        <v/>
      </c>
      <c r="I145" s="10" t="s">
        <v>45</v>
      </c>
      <c r="J145" s="5">
        <f ca="1">IF(PORTADA!$E$35="A",R144,0)</f>
        <v>0</v>
      </c>
      <c r="K145" s="5"/>
      <c r="L145" s="5"/>
      <c r="M145" s="5"/>
      <c r="N145" s="5"/>
      <c r="O145" s="5">
        <f>N144-O144</f>
        <v>0</v>
      </c>
      <c r="P145" s="6" t="s">
        <v>1</v>
      </c>
      <c r="Q145" s="5" t="str">
        <f>CONCATENATE(B145,P145)</f>
        <v>B</v>
      </c>
      <c r="R145" s="5"/>
    </row>
    <row r="146" spans="1:18" ht="15" x14ac:dyDescent="0.25">
      <c r="A146" s="131"/>
      <c r="B146" s="100"/>
      <c r="C146" s="123" t="str">
        <f ca="1">IF(PORTADA!$E$35="A",CONCATENATE(I146," ",G146),"")</f>
        <v xml:space="preserve">c)  </v>
      </c>
      <c r="D146" s="102"/>
      <c r="G146" s="13" t="str">
        <f>IF(L147="FIN","",LOOKUP(I143,DATOS!A:A,DATOS!L:L))</f>
        <v/>
      </c>
      <c r="I146" s="10" t="s">
        <v>46</v>
      </c>
      <c r="J146" s="5"/>
      <c r="K146" s="5"/>
      <c r="L146" s="5"/>
      <c r="M146" s="5"/>
      <c r="N146" s="5"/>
      <c r="O146" s="5"/>
      <c r="P146" s="6" t="s">
        <v>2</v>
      </c>
      <c r="Q146" s="5" t="str">
        <f>CONCATENATE(B146,P146)</f>
        <v>C</v>
      </c>
      <c r="R146" s="5"/>
    </row>
    <row r="147" spans="1:18" ht="15" x14ac:dyDescent="0.25">
      <c r="A147" s="131"/>
      <c r="B147" s="100"/>
      <c r="C147" s="123" t="str">
        <f ca="1">IF(PORTADA!$E$35="A",CONCATENATE(I147," ",G147),"")</f>
        <v xml:space="preserve">d) </v>
      </c>
      <c r="D147" s="102"/>
      <c r="G147" s="13" t="str">
        <f>IF(L147="FIN","",LOOKUP(I143,DATOS!A:A,DATOS!M:M))</f>
        <v/>
      </c>
      <c r="I147" s="10" t="s">
        <v>47</v>
      </c>
      <c r="J147" s="17">
        <f>LOOKUP(I143,DATOS!A:A,DATOS!F:F)</f>
        <v>20</v>
      </c>
      <c r="K147" s="18" t="str">
        <f>LOOKUP(I143,DATOS!A:A,DATOS!D:D)</f>
        <v>TEST 11</v>
      </c>
      <c r="L147" s="16" t="str">
        <f>IF(J147=J143,"","FIN")</f>
        <v>FIN</v>
      </c>
      <c r="M147" s="5"/>
      <c r="N147" s="5"/>
      <c r="O147" s="5"/>
      <c r="P147" s="6" t="s">
        <v>3</v>
      </c>
      <c r="Q147" s="5" t="str">
        <f>CONCATENATE(B147,P147)</f>
        <v>D</v>
      </c>
      <c r="R147" s="5"/>
    </row>
    <row r="148" spans="1:18" ht="15" x14ac:dyDescent="0.25">
      <c r="A148" s="92"/>
      <c r="B148" s="103"/>
      <c r="C148" s="126"/>
      <c r="D148" s="104"/>
    </row>
    <row r="149" spans="1:18" ht="15" x14ac:dyDescent="0.25">
      <c r="A149" s="92"/>
      <c r="B149" s="97"/>
      <c r="C149" s="122" t="str">
        <f ca="1">IF(PORTADA!$E$35="A",CONCATENATE(J149,".- ",G149),"")</f>
        <v xml:space="preserve">25.- </v>
      </c>
      <c r="D149" s="99"/>
      <c r="E149" s="92"/>
      <c r="F149" s="92"/>
      <c r="G149" s="15" t="str">
        <f>IF(L153="FIN","",LOOKUP(I149,DATOS!A:A,DATOS!G:G))</f>
        <v/>
      </c>
      <c r="H149" s="15">
        <f>IF(L153="FIN",0,LOOKUP(I149,DATOS!A:A,DATOS!N:N))</f>
        <v>0</v>
      </c>
      <c r="I149" s="10">
        <f>+I143+1</f>
        <v>244</v>
      </c>
      <c r="J149" s="7">
        <f>+J143+1</f>
        <v>25</v>
      </c>
      <c r="K149" s="5" t="s">
        <v>32</v>
      </c>
      <c r="L149" s="5" t="s">
        <v>33</v>
      </c>
      <c r="M149" s="5" t="s">
        <v>38</v>
      </c>
      <c r="N149" s="5" t="s">
        <v>34</v>
      </c>
      <c r="O149" s="5" t="s">
        <v>35</v>
      </c>
      <c r="P149" s="5" t="s">
        <v>36</v>
      </c>
      <c r="Q149" s="5" t="str">
        <f>CONCATENATE("X",H149)</f>
        <v>X0</v>
      </c>
      <c r="R149" s="5" t="s">
        <v>37</v>
      </c>
    </row>
    <row r="150" spans="1:18" ht="15" x14ac:dyDescent="0.25">
      <c r="A150" s="131">
        <f ca="1">IF($E$2="X",0,IF(J151&gt;2,H149,J151))</f>
        <v>0</v>
      </c>
      <c r="B150" s="100"/>
      <c r="C150" s="123" t="str">
        <f ca="1">IF(PORTADA!$E$35="A",CONCATENATE(I150," ",G150),"")</f>
        <v xml:space="preserve">a)  </v>
      </c>
      <c r="D150" s="102"/>
      <c r="G150" s="13" t="str">
        <f>IF(L153="FIN","",LOOKUP(I149,DATOS!A:A,DATOS!J:J))</f>
        <v/>
      </c>
      <c r="I150" s="10" t="s">
        <v>44</v>
      </c>
      <c r="J150" s="5" t="s">
        <v>5</v>
      </c>
      <c r="K150" s="5">
        <f>IF(L150&gt;0,0,O150)</f>
        <v>0</v>
      </c>
      <c r="L150" s="5">
        <f>IF(O151&gt;0,1,0)</f>
        <v>0</v>
      </c>
      <c r="M150" s="5">
        <f>IF(L150=1,-1/COUNTA(P150:P153),0)</f>
        <v>0</v>
      </c>
      <c r="N150" s="5">
        <f>COUNTA(B150:B153)</f>
        <v>0</v>
      </c>
      <c r="O150" s="5">
        <f>COUNTIF(Q150:Q153,Q149)</f>
        <v>0</v>
      </c>
      <c r="P150" s="6" t="s">
        <v>0</v>
      </c>
      <c r="Q150" s="5" t="str">
        <f>CONCATENATE(B150,P150)</f>
        <v>A</v>
      </c>
      <c r="R150" s="5">
        <f>IF(O150&gt;0,O150+N150,N150*3)</f>
        <v>0</v>
      </c>
    </row>
    <row r="151" spans="1:18" ht="15" x14ac:dyDescent="0.25">
      <c r="A151" s="131"/>
      <c r="B151" s="100"/>
      <c r="C151" s="123" t="str">
        <f ca="1">IF(PORTADA!$E$35="A",CONCATENATE(I151," ",G151),"")</f>
        <v xml:space="preserve">b)  </v>
      </c>
      <c r="D151" s="102"/>
      <c r="G151" s="13" t="str">
        <f>IF(L153="FIN","",LOOKUP(I149,DATOS!A:A,DATOS!K:K))</f>
        <v/>
      </c>
      <c r="I151" s="10" t="s">
        <v>45</v>
      </c>
      <c r="J151" s="5">
        <f ca="1">IF(PORTADA!$E$35="A",R150,0)</f>
        <v>0</v>
      </c>
      <c r="K151" s="5"/>
      <c r="L151" s="5"/>
      <c r="M151" s="5"/>
      <c r="N151" s="5"/>
      <c r="O151" s="5">
        <f>N150-O150</f>
        <v>0</v>
      </c>
      <c r="P151" s="6" t="s">
        <v>1</v>
      </c>
      <c r="Q151" s="5" t="str">
        <f>CONCATENATE(B151,P151)</f>
        <v>B</v>
      </c>
      <c r="R151" s="5"/>
    </row>
    <row r="152" spans="1:18" ht="15" x14ac:dyDescent="0.25">
      <c r="A152" s="131"/>
      <c r="B152" s="100"/>
      <c r="C152" s="123" t="str">
        <f ca="1">IF(PORTADA!$E$35="A",CONCATENATE(I152," ",G152),"")</f>
        <v xml:space="preserve">c)  </v>
      </c>
      <c r="D152" s="102"/>
      <c r="G152" s="13" t="str">
        <f>IF(L153="FIN","",LOOKUP(I149,DATOS!A:A,DATOS!L:L))</f>
        <v/>
      </c>
      <c r="I152" s="10" t="s">
        <v>46</v>
      </c>
      <c r="J152" s="5"/>
      <c r="K152" s="5"/>
      <c r="L152" s="5"/>
      <c r="M152" s="5"/>
      <c r="N152" s="5"/>
      <c r="O152" s="5"/>
      <c r="P152" s="6" t="s">
        <v>2</v>
      </c>
      <c r="Q152" s="5" t="str">
        <f>CONCATENATE(B152,P152)</f>
        <v>C</v>
      </c>
      <c r="R152" s="5"/>
    </row>
    <row r="153" spans="1:18" ht="15" x14ac:dyDescent="0.25">
      <c r="A153" s="131"/>
      <c r="B153" s="100"/>
      <c r="C153" s="123" t="str">
        <f ca="1">IF(PORTADA!$E$35="A",CONCATENATE(I153," ",G153),"")</f>
        <v xml:space="preserve">d) </v>
      </c>
      <c r="D153" s="102"/>
      <c r="G153" s="13" t="str">
        <f>IF(L153="FIN","",LOOKUP(I149,DATOS!A:A,DATOS!M:M))</f>
        <v/>
      </c>
      <c r="I153" s="10" t="s">
        <v>47</v>
      </c>
      <c r="J153" s="17">
        <f>LOOKUP(I149,DATOS!A:A,DATOS!F:F)</f>
        <v>20</v>
      </c>
      <c r="K153" s="18" t="str">
        <f>LOOKUP(I149,DATOS!A:A,DATOS!D:D)</f>
        <v>TEST 11</v>
      </c>
      <c r="L153" s="16" t="str">
        <f>IF(J153=J149,"","FIN")</f>
        <v>FIN</v>
      </c>
      <c r="M153" s="5"/>
      <c r="N153" s="5"/>
      <c r="O153" s="5"/>
      <c r="P153" s="6" t="s">
        <v>3</v>
      </c>
      <c r="Q153" s="5" t="str">
        <f>CONCATENATE(B153,P153)</f>
        <v>D</v>
      </c>
      <c r="R153" s="5"/>
    </row>
    <row r="154" spans="1:18" ht="15" x14ac:dyDescent="0.25">
      <c r="A154" s="92"/>
      <c r="B154" s="103"/>
      <c r="C154" s="126"/>
      <c r="D154" s="104"/>
    </row>
    <row r="155" spans="1:18" ht="15" x14ac:dyDescent="0.25">
      <c r="A155" s="92"/>
      <c r="B155" s="97"/>
      <c r="C155" s="122" t="str">
        <f ca="1">IF(PORTADA!$E$35="A",CONCATENATE(J155,".- ",G155),"")</f>
        <v xml:space="preserve">26.- </v>
      </c>
      <c r="D155" s="99"/>
      <c r="E155" s="92"/>
      <c r="F155" s="92"/>
      <c r="G155" s="15" t="str">
        <f>IF(L159="FIN","",LOOKUP(I155,DATOS!A:A,DATOS!G:G))</f>
        <v/>
      </c>
      <c r="H155" s="15">
        <f>IF(L159="FIN",0,LOOKUP(I155,DATOS!A:A,DATOS!N:N))</f>
        <v>0</v>
      </c>
      <c r="I155" s="10">
        <f>+I149+1</f>
        <v>245</v>
      </c>
      <c r="J155" s="7">
        <f>+J149+1</f>
        <v>26</v>
      </c>
      <c r="K155" s="5" t="s">
        <v>32</v>
      </c>
      <c r="L155" s="5" t="s">
        <v>33</v>
      </c>
      <c r="M155" s="5" t="s">
        <v>38</v>
      </c>
      <c r="N155" s="5" t="s">
        <v>34</v>
      </c>
      <c r="O155" s="5" t="s">
        <v>35</v>
      </c>
      <c r="P155" s="5" t="s">
        <v>36</v>
      </c>
      <c r="Q155" s="5" t="str">
        <f>CONCATENATE("X",H155)</f>
        <v>X0</v>
      </c>
      <c r="R155" s="5" t="s">
        <v>37</v>
      </c>
    </row>
    <row r="156" spans="1:18" ht="15" x14ac:dyDescent="0.25">
      <c r="A156" s="131">
        <f ca="1">IF($E$2="X",0,IF(J157&gt;2,H155,J157))</f>
        <v>0</v>
      </c>
      <c r="B156" s="100"/>
      <c r="C156" s="123" t="str">
        <f ca="1">IF(PORTADA!$E$35="A",CONCATENATE(I156," ",G156),"")</f>
        <v xml:space="preserve">a)  </v>
      </c>
      <c r="D156" s="102"/>
      <c r="G156" s="13" t="str">
        <f>IF(L159="FIN","",LOOKUP(I155,DATOS!A:A,DATOS!J:J))</f>
        <v/>
      </c>
      <c r="I156" s="10" t="s">
        <v>44</v>
      </c>
      <c r="J156" s="5" t="s">
        <v>5</v>
      </c>
      <c r="K156" s="5">
        <f>IF(L156&gt;0,0,O156)</f>
        <v>0</v>
      </c>
      <c r="L156" s="5">
        <f>IF(O157&gt;0,1,0)</f>
        <v>0</v>
      </c>
      <c r="M156" s="5">
        <f>IF(L156=1,-1/COUNTA(P156:P159),0)</f>
        <v>0</v>
      </c>
      <c r="N156" s="5">
        <f>COUNTA(B156:B159)</f>
        <v>0</v>
      </c>
      <c r="O156" s="5">
        <f>COUNTIF(Q156:Q159,Q155)</f>
        <v>0</v>
      </c>
      <c r="P156" s="6" t="s">
        <v>0</v>
      </c>
      <c r="Q156" s="5" t="str">
        <f>CONCATENATE(B156,P156)</f>
        <v>A</v>
      </c>
      <c r="R156" s="5">
        <f>IF(O156&gt;0,O156+N156,N156*3)</f>
        <v>0</v>
      </c>
    </row>
    <row r="157" spans="1:18" ht="15" x14ac:dyDescent="0.25">
      <c r="A157" s="131"/>
      <c r="B157" s="100"/>
      <c r="C157" s="123" t="str">
        <f ca="1">IF(PORTADA!$E$35="A",CONCATENATE(I157," ",G157),"")</f>
        <v xml:space="preserve">b)  </v>
      </c>
      <c r="D157" s="102"/>
      <c r="G157" s="13" t="str">
        <f>IF(L159="FIN","",LOOKUP(I155,DATOS!A:A,DATOS!K:K))</f>
        <v/>
      </c>
      <c r="I157" s="10" t="s">
        <v>45</v>
      </c>
      <c r="J157" s="5">
        <f ca="1">IF(PORTADA!$E$35="A",R156,0)</f>
        <v>0</v>
      </c>
      <c r="K157" s="5"/>
      <c r="L157" s="5"/>
      <c r="M157" s="5"/>
      <c r="N157" s="5"/>
      <c r="O157" s="5">
        <f>N156-O156</f>
        <v>0</v>
      </c>
      <c r="P157" s="6" t="s">
        <v>1</v>
      </c>
      <c r="Q157" s="5" t="str">
        <f>CONCATENATE(B157,P157)</f>
        <v>B</v>
      </c>
      <c r="R157" s="5"/>
    </row>
    <row r="158" spans="1:18" ht="15" x14ac:dyDescent="0.25">
      <c r="A158" s="131"/>
      <c r="B158" s="100"/>
      <c r="C158" s="123" t="str">
        <f ca="1">IF(PORTADA!$E$35="A",CONCATENATE(I158," ",G158),"")</f>
        <v xml:space="preserve">c)  </v>
      </c>
      <c r="D158" s="102"/>
      <c r="G158" s="13" t="str">
        <f>IF(L159="FIN","",LOOKUP(I155,DATOS!A:A,DATOS!L:L))</f>
        <v/>
      </c>
      <c r="I158" s="10" t="s">
        <v>46</v>
      </c>
      <c r="J158" s="5"/>
      <c r="K158" s="5"/>
      <c r="L158" s="5"/>
      <c r="M158" s="5"/>
      <c r="N158" s="5"/>
      <c r="O158" s="5"/>
      <c r="P158" s="6" t="s">
        <v>2</v>
      </c>
      <c r="Q158" s="5" t="str">
        <f>CONCATENATE(B158,P158)</f>
        <v>C</v>
      </c>
      <c r="R158" s="5"/>
    </row>
    <row r="159" spans="1:18" ht="15" x14ac:dyDescent="0.25">
      <c r="A159" s="131"/>
      <c r="B159" s="100"/>
      <c r="C159" s="123" t="str">
        <f ca="1">IF(PORTADA!$E$35="A",CONCATENATE(I159," ",G159),"")</f>
        <v xml:space="preserve">d) </v>
      </c>
      <c r="D159" s="102"/>
      <c r="G159" s="13" t="str">
        <f>IF(L159="FIN","",LOOKUP(I155,DATOS!A:A,DATOS!M:M))</f>
        <v/>
      </c>
      <c r="I159" s="10" t="s">
        <v>47</v>
      </c>
      <c r="J159" s="17">
        <f>LOOKUP(I155,DATOS!A:A,DATOS!F:F)</f>
        <v>20</v>
      </c>
      <c r="K159" s="18" t="str">
        <f>LOOKUP(I155,DATOS!A:A,DATOS!D:D)</f>
        <v>TEST 11</v>
      </c>
      <c r="L159" s="16" t="str">
        <f>IF(J159=J155,"","FIN")</f>
        <v>FIN</v>
      </c>
      <c r="M159" s="5"/>
      <c r="N159" s="5"/>
      <c r="O159" s="5"/>
      <c r="P159" s="6" t="s">
        <v>3</v>
      </c>
      <c r="Q159" s="5" t="str">
        <f>CONCATENATE(B159,P159)</f>
        <v>D</v>
      </c>
      <c r="R159" s="5"/>
    </row>
    <row r="160" spans="1:18" ht="15" x14ac:dyDescent="0.25">
      <c r="A160" s="92"/>
      <c r="B160" s="103"/>
      <c r="C160" s="126"/>
      <c r="D160" s="104"/>
    </row>
    <row r="161" spans="1:18" ht="15" x14ac:dyDescent="0.25">
      <c r="A161" s="92"/>
      <c r="B161" s="97"/>
      <c r="C161" s="122" t="str">
        <f ca="1">IF(PORTADA!$E$35="A",CONCATENATE(J161,".- ",G161),"")</f>
        <v xml:space="preserve">27.- </v>
      </c>
      <c r="D161" s="99"/>
      <c r="E161" s="92"/>
      <c r="F161" s="92"/>
      <c r="G161" s="15" t="str">
        <f>IF(L165="FIN","",LOOKUP(I161,DATOS!A:A,DATOS!G:G))</f>
        <v/>
      </c>
      <c r="H161" s="15">
        <f>IF(L165="FIN",0,LOOKUP(I161,DATOS!A:A,DATOS!N:N))</f>
        <v>0</v>
      </c>
      <c r="I161" s="10">
        <f>+I155+1</f>
        <v>246</v>
      </c>
      <c r="J161" s="7">
        <f>+J155+1</f>
        <v>27</v>
      </c>
      <c r="K161" s="5" t="s">
        <v>32</v>
      </c>
      <c r="L161" s="5" t="s">
        <v>33</v>
      </c>
      <c r="M161" s="5" t="s">
        <v>38</v>
      </c>
      <c r="N161" s="5" t="s">
        <v>34</v>
      </c>
      <c r="O161" s="5" t="s">
        <v>35</v>
      </c>
      <c r="P161" s="5" t="s">
        <v>36</v>
      </c>
      <c r="Q161" s="5" t="str">
        <f>CONCATENATE("X",H161)</f>
        <v>X0</v>
      </c>
      <c r="R161" s="5" t="s">
        <v>37</v>
      </c>
    </row>
    <row r="162" spans="1:18" ht="15" x14ac:dyDescent="0.25">
      <c r="A162" s="131">
        <f ca="1">IF($E$2="X",0,IF(J163&gt;2,H161,J163))</f>
        <v>0</v>
      </c>
      <c r="B162" s="100"/>
      <c r="C162" s="123" t="str">
        <f ca="1">IF(PORTADA!$E$35="A",CONCATENATE(I162," ",G162),"")</f>
        <v xml:space="preserve">a)  </v>
      </c>
      <c r="D162" s="102"/>
      <c r="G162" s="13" t="str">
        <f>IF(L165="FIN","",LOOKUP(I161,DATOS!A:A,DATOS!J:J))</f>
        <v/>
      </c>
      <c r="I162" s="10" t="s">
        <v>44</v>
      </c>
      <c r="J162" s="5" t="s">
        <v>5</v>
      </c>
      <c r="K162" s="5">
        <f>IF(L162&gt;0,0,O162)</f>
        <v>0</v>
      </c>
      <c r="L162" s="5">
        <f>IF(O163&gt;0,1,0)</f>
        <v>0</v>
      </c>
      <c r="M162" s="5">
        <f>IF(L162=1,-1/COUNTA(P162:P165),0)</f>
        <v>0</v>
      </c>
      <c r="N162" s="5">
        <f>COUNTA(B162:B165)</f>
        <v>0</v>
      </c>
      <c r="O162" s="5">
        <f>COUNTIF(Q162:Q165,Q161)</f>
        <v>0</v>
      </c>
      <c r="P162" s="6" t="s">
        <v>0</v>
      </c>
      <c r="Q162" s="5" t="str">
        <f>CONCATENATE(B162,P162)</f>
        <v>A</v>
      </c>
      <c r="R162" s="5">
        <f>IF(O162&gt;0,O162+N162,N162*3)</f>
        <v>0</v>
      </c>
    </row>
    <row r="163" spans="1:18" ht="15" x14ac:dyDescent="0.25">
      <c r="A163" s="131"/>
      <c r="B163" s="100"/>
      <c r="C163" s="123" t="str">
        <f ca="1">IF(PORTADA!$E$35="A",CONCATENATE(I163," ",G163),"")</f>
        <v xml:space="preserve">b)  </v>
      </c>
      <c r="D163" s="102"/>
      <c r="G163" s="13" t="str">
        <f>IF(L165="FIN","",LOOKUP(I161,DATOS!A:A,DATOS!K:K))</f>
        <v/>
      </c>
      <c r="I163" s="10" t="s">
        <v>45</v>
      </c>
      <c r="J163" s="5">
        <f ca="1">IF(PORTADA!$E$35="A",R162,0)</f>
        <v>0</v>
      </c>
      <c r="K163" s="5"/>
      <c r="L163" s="5"/>
      <c r="M163" s="5"/>
      <c r="N163" s="5"/>
      <c r="O163" s="5">
        <f>N162-O162</f>
        <v>0</v>
      </c>
      <c r="P163" s="6" t="s">
        <v>1</v>
      </c>
      <c r="Q163" s="5" t="str">
        <f>CONCATENATE(B163,P163)</f>
        <v>B</v>
      </c>
      <c r="R163" s="5"/>
    </row>
    <row r="164" spans="1:18" ht="15" x14ac:dyDescent="0.25">
      <c r="A164" s="131"/>
      <c r="B164" s="100"/>
      <c r="C164" s="123" t="str">
        <f ca="1">IF(PORTADA!$E$35="A",CONCATENATE(I164," ",G164),"")</f>
        <v xml:space="preserve">c)  </v>
      </c>
      <c r="D164" s="102"/>
      <c r="G164" s="13" t="str">
        <f>IF(L165="FIN","",LOOKUP(I161,DATOS!A:A,DATOS!L:L))</f>
        <v/>
      </c>
      <c r="I164" s="10" t="s">
        <v>46</v>
      </c>
      <c r="J164" s="5"/>
      <c r="K164" s="5"/>
      <c r="L164" s="5"/>
      <c r="M164" s="5"/>
      <c r="N164" s="5"/>
      <c r="O164" s="5"/>
      <c r="P164" s="6" t="s">
        <v>2</v>
      </c>
      <c r="Q164" s="5" t="str">
        <f>CONCATENATE(B164,P164)</f>
        <v>C</v>
      </c>
      <c r="R164" s="5"/>
    </row>
    <row r="165" spans="1:18" ht="15" x14ac:dyDescent="0.25">
      <c r="A165" s="131"/>
      <c r="B165" s="100"/>
      <c r="C165" s="123" t="str">
        <f ca="1">IF(PORTADA!$E$35="A",CONCATENATE(I165," ",G165),"")</f>
        <v xml:space="preserve">d) </v>
      </c>
      <c r="D165" s="102"/>
      <c r="G165" s="13" t="str">
        <f>IF(L165="FIN","",LOOKUP(I161,DATOS!A:A,DATOS!M:M))</f>
        <v/>
      </c>
      <c r="I165" s="10" t="s">
        <v>47</v>
      </c>
      <c r="J165" s="17">
        <f>LOOKUP(I161,DATOS!A:A,DATOS!F:F)</f>
        <v>20</v>
      </c>
      <c r="K165" s="18" t="str">
        <f>LOOKUP(I161,DATOS!A:A,DATOS!D:D)</f>
        <v>TEST 11</v>
      </c>
      <c r="L165" s="16" t="str">
        <f>IF(J165=J161,"","FIN")</f>
        <v>FIN</v>
      </c>
      <c r="M165" s="5"/>
      <c r="N165" s="5"/>
      <c r="O165" s="5"/>
      <c r="P165" s="6" t="s">
        <v>3</v>
      </c>
      <c r="Q165" s="5" t="str">
        <f>CONCATENATE(B165,P165)</f>
        <v>D</v>
      </c>
      <c r="R165" s="5"/>
    </row>
    <row r="166" spans="1:18" ht="15" x14ac:dyDescent="0.25">
      <c r="A166" s="92"/>
      <c r="B166" s="103"/>
      <c r="C166" s="126"/>
      <c r="D166" s="104"/>
    </row>
    <row r="167" spans="1:18" ht="15" x14ac:dyDescent="0.25">
      <c r="A167" s="92"/>
      <c r="B167" s="97"/>
      <c r="C167" s="122" t="str">
        <f ca="1">IF(PORTADA!$E$35="A",CONCATENATE(J167,".- ",G167),"")</f>
        <v xml:space="preserve">28.- </v>
      </c>
      <c r="D167" s="99"/>
      <c r="E167" s="92"/>
      <c r="F167" s="92"/>
      <c r="G167" s="15" t="str">
        <f>IF(L171="FIN","",LOOKUP(I167,DATOS!A:A,DATOS!G:G))</f>
        <v/>
      </c>
      <c r="H167" s="15">
        <f>IF(L171="FIN",0,LOOKUP(I167,DATOS!A:A,DATOS!N:N))</f>
        <v>0</v>
      </c>
      <c r="I167" s="10">
        <f>+I161+1</f>
        <v>247</v>
      </c>
      <c r="J167" s="7">
        <f>+J161+1</f>
        <v>28</v>
      </c>
      <c r="K167" s="5" t="s">
        <v>32</v>
      </c>
      <c r="L167" s="5" t="s">
        <v>33</v>
      </c>
      <c r="M167" s="5" t="s">
        <v>38</v>
      </c>
      <c r="N167" s="5" t="s">
        <v>34</v>
      </c>
      <c r="O167" s="5" t="s">
        <v>35</v>
      </c>
      <c r="P167" s="5" t="s">
        <v>36</v>
      </c>
      <c r="Q167" s="5" t="str">
        <f>CONCATENATE("X",H167)</f>
        <v>X0</v>
      </c>
      <c r="R167" s="5" t="s">
        <v>37</v>
      </c>
    </row>
    <row r="168" spans="1:18" ht="15" x14ac:dyDescent="0.25">
      <c r="A168" s="131">
        <f ca="1">IF($E$2="X",0,IF(J169&gt;2,H167,J169))</f>
        <v>0</v>
      </c>
      <c r="B168" s="100"/>
      <c r="C168" s="123" t="str">
        <f ca="1">IF(PORTADA!$E$35="A",CONCATENATE(I168," ",G168),"")</f>
        <v xml:space="preserve">a)  </v>
      </c>
      <c r="D168" s="102"/>
      <c r="G168" s="13" t="str">
        <f>IF(L171="FIN","",LOOKUP(I167,DATOS!A:A,DATOS!J:J))</f>
        <v/>
      </c>
      <c r="I168" s="10" t="s">
        <v>44</v>
      </c>
      <c r="J168" s="5" t="s">
        <v>5</v>
      </c>
      <c r="K168" s="5">
        <f>IF(L168&gt;0,0,O168)</f>
        <v>0</v>
      </c>
      <c r="L168" s="5">
        <f>IF(O169&gt;0,1,0)</f>
        <v>0</v>
      </c>
      <c r="M168" s="5">
        <f>IF(L168=1,-1/COUNTA(P168:P171),0)</f>
        <v>0</v>
      </c>
      <c r="N168" s="5">
        <f>COUNTA(B168:B171)</f>
        <v>0</v>
      </c>
      <c r="O168" s="5">
        <f>COUNTIF(Q168:Q171,Q167)</f>
        <v>0</v>
      </c>
      <c r="P168" s="6" t="s">
        <v>0</v>
      </c>
      <c r="Q168" s="5" t="str">
        <f>CONCATENATE(B168,P168)</f>
        <v>A</v>
      </c>
      <c r="R168" s="5">
        <f>IF(O168&gt;0,O168+N168,N168*3)</f>
        <v>0</v>
      </c>
    </row>
    <row r="169" spans="1:18" ht="15" x14ac:dyDescent="0.25">
      <c r="A169" s="131"/>
      <c r="B169" s="100"/>
      <c r="C169" s="123" t="str">
        <f ca="1">IF(PORTADA!$E$35="A",CONCATENATE(I169," ",G169),"")</f>
        <v xml:space="preserve">b)  </v>
      </c>
      <c r="D169" s="102"/>
      <c r="G169" s="13" t="str">
        <f>IF(L171="FIN","",LOOKUP(I167,DATOS!A:A,DATOS!K:K))</f>
        <v/>
      </c>
      <c r="I169" s="10" t="s">
        <v>45</v>
      </c>
      <c r="J169" s="5">
        <f ca="1">IF(PORTADA!$E$35="A",R168,0)</f>
        <v>0</v>
      </c>
      <c r="K169" s="5"/>
      <c r="L169" s="5"/>
      <c r="M169" s="5"/>
      <c r="N169" s="5"/>
      <c r="O169" s="5">
        <f>N168-O168</f>
        <v>0</v>
      </c>
      <c r="P169" s="6" t="s">
        <v>1</v>
      </c>
      <c r="Q169" s="5" t="str">
        <f>CONCATENATE(B169,P169)</f>
        <v>B</v>
      </c>
      <c r="R169" s="5"/>
    </row>
    <row r="170" spans="1:18" ht="15" x14ac:dyDescent="0.25">
      <c r="A170" s="131"/>
      <c r="B170" s="100"/>
      <c r="C170" s="123" t="str">
        <f ca="1">IF(PORTADA!$E$35="A",CONCATENATE(I170," ",G170),"")</f>
        <v xml:space="preserve">c)  </v>
      </c>
      <c r="D170" s="102"/>
      <c r="G170" s="13" t="str">
        <f>IF(L171="FIN","",LOOKUP(I167,DATOS!A:A,DATOS!L:L))</f>
        <v/>
      </c>
      <c r="I170" s="10" t="s">
        <v>46</v>
      </c>
      <c r="J170" s="5"/>
      <c r="K170" s="5"/>
      <c r="L170" s="5"/>
      <c r="M170" s="5"/>
      <c r="N170" s="5"/>
      <c r="O170" s="5"/>
      <c r="P170" s="6" t="s">
        <v>2</v>
      </c>
      <c r="Q170" s="5" t="str">
        <f>CONCATENATE(B170,P170)</f>
        <v>C</v>
      </c>
      <c r="R170" s="5"/>
    </row>
    <row r="171" spans="1:18" ht="15" x14ac:dyDescent="0.25">
      <c r="A171" s="131"/>
      <c r="B171" s="100"/>
      <c r="C171" s="123" t="str">
        <f ca="1">IF(PORTADA!$E$35="A",CONCATENATE(I171," ",G171),"")</f>
        <v xml:space="preserve">d) </v>
      </c>
      <c r="D171" s="102"/>
      <c r="G171" s="13" t="str">
        <f>IF(L171="FIN","",LOOKUP(I167,DATOS!A:A,DATOS!M:M))</f>
        <v/>
      </c>
      <c r="I171" s="10" t="s">
        <v>47</v>
      </c>
      <c r="J171" s="17">
        <f>LOOKUP(I167,DATOS!A:A,DATOS!F:F)</f>
        <v>20</v>
      </c>
      <c r="K171" s="18" t="str">
        <f>LOOKUP(I167,DATOS!A:A,DATOS!D:D)</f>
        <v>TEST 11</v>
      </c>
      <c r="L171" s="16" t="str">
        <f>IF(J171=J167,"","FIN")</f>
        <v>FIN</v>
      </c>
      <c r="M171" s="5"/>
      <c r="N171" s="5"/>
      <c r="O171" s="5"/>
      <c r="P171" s="6" t="s">
        <v>3</v>
      </c>
      <c r="Q171" s="5" t="str">
        <f>CONCATENATE(B171,P171)</f>
        <v>D</v>
      </c>
      <c r="R171" s="5"/>
    </row>
    <row r="172" spans="1:18" ht="15" x14ac:dyDescent="0.25">
      <c r="A172" s="92"/>
      <c r="B172" s="103"/>
      <c r="C172" s="126"/>
      <c r="D172" s="104"/>
    </row>
    <row r="173" spans="1:18" ht="15" x14ac:dyDescent="0.25">
      <c r="A173" s="92"/>
      <c r="B173" s="97"/>
      <c r="C173" s="122" t="str">
        <f ca="1">IF(PORTADA!$E$35="A",CONCATENATE(J173,".- ",G173),"")</f>
        <v xml:space="preserve">29.- </v>
      </c>
      <c r="D173" s="99"/>
      <c r="E173" s="92"/>
      <c r="F173" s="92"/>
      <c r="G173" s="15" t="str">
        <f>IF(L177="FIN","",LOOKUP(I173,DATOS!A:A,DATOS!G:G))</f>
        <v/>
      </c>
      <c r="H173" s="15">
        <f>IF(L177="FIN",0,LOOKUP(I173,DATOS!A:A,DATOS!N:N))</f>
        <v>0</v>
      </c>
      <c r="I173" s="10">
        <f>+I167+1</f>
        <v>248</v>
      </c>
      <c r="J173" s="7">
        <f>+J167+1</f>
        <v>29</v>
      </c>
      <c r="K173" s="5" t="s">
        <v>32</v>
      </c>
      <c r="L173" s="5" t="s">
        <v>33</v>
      </c>
      <c r="M173" s="5" t="s">
        <v>38</v>
      </c>
      <c r="N173" s="5" t="s">
        <v>34</v>
      </c>
      <c r="O173" s="5" t="s">
        <v>35</v>
      </c>
      <c r="P173" s="5" t="s">
        <v>36</v>
      </c>
      <c r="Q173" s="5" t="str">
        <f>CONCATENATE("X",H173)</f>
        <v>X0</v>
      </c>
      <c r="R173" s="5" t="s">
        <v>37</v>
      </c>
    </row>
    <row r="174" spans="1:18" ht="15" x14ac:dyDescent="0.25">
      <c r="A174" s="131">
        <f ca="1">IF($E$2="X",0,IF(J175&gt;2,H173,J175))</f>
        <v>0</v>
      </c>
      <c r="B174" s="100"/>
      <c r="C174" s="123" t="str">
        <f ca="1">IF(PORTADA!$E$35="A",CONCATENATE(I174," ",G174),"")</f>
        <v xml:space="preserve">a)  </v>
      </c>
      <c r="D174" s="102"/>
      <c r="G174" s="13" t="str">
        <f>IF(L177="FIN","",LOOKUP(I173,DATOS!A:A,DATOS!J:J))</f>
        <v/>
      </c>
      <c r="I174" s="10" t="s">
        <v>44</v>
      </c>
      <c r="J174" s="5" t="s">
        <v>5</v>
      </c>
      <c r="K174" s="5">
        <f>IF(L174&gt;0,0,O174)</f>
        <v>0</v>
      </c>
      <c r="L174" s="5">
        <f>IF(O175&gt;0,1,0)</f>
        <v>0</v>
      </c>
      <c r="M174" s="5">
        <f>IF(L174=1,-1/COUNTA(P174:P177),0)</f>
        <v>0</v>
      </c>
      <c r="N174" s="5">
        <f>COUNTA(B174:B177)</f>
        <v>0</v>
      </c>
      <c r="O174" s="5">
        <f>COUNTIF(Q174:Q177,Q173)</f>
        <v>0</v>
      </c>
      <c r="P174" s="6" t="s">
        <v>0</v>
      </c>
      <c r="Q174" s="5" t="str">
        <f>CONCATENATE(B174,P174)</f>
        <v>A</v>
      </c>
      <c r="R174" s="5">
        <f>IF(O174&gt;0,O174+N174,N174*3)</f>
        <v>0</v>
      </c>
    </row>
    <row r="175" spans="1:18" ht="15" x14ac:dyDescent="0.25">
      <c r="A175" s="131"/>
      <c r="B175" s="100"/>
      <c r="C175" s="123" t="str">
        <f ca="1">IF(PORTADA!$E$35="A",CONCATENATE(I175," ",G175),"")</f>
        <v xml:space="preserve">b)  </v>
      </c>
      <c r="D175" s="102"/>
      <c r="G175" s="13" t="str">
        <f>IF(L177="FIN","",LOOKUP(I173,DATOS!A:A,DATOS!K:K))</f>
        <v/>
      </c>
      <c r="I175" s="10" t="s">
        <v>45</v>
      </c>
      <c r="J175" s="5">
        <f ca="1">IF(PORTADA!$E$35="A",R174,0)</f>
        <v>0</v>
      </c>
      <c r="K175" s="5"/>
      <c r="L175" s="5"/>
      <c r="M175" s="5"/>
      <c r="N175" s="5"/>
      <c r="O175" s="5">
        <f>N174-O174</f>
        <v>0</v>
      </c>
      <c r="P175" s="6" t="s">
        <v>1</v>
      </c>
      <c r="Q175" s="5" t="str">
        <f>CONCATENATE(B175,P175)</f>
        <v>B</v>
      </c>
      <c r="R175" s="5"/>
    </row>
    <row r="176" spans="1:18" ht="15" x14ac:dyDescent="0.25">
      <c r="A176" s="131"/>
      <c r="B176" s="100"/>
      <c r="C176" s="123" t="str">
        <f ca="1">IF(PORTADA!$E$35="A",CONCATENATE(I176," ",G176),"")</f>
        <v xml:space="preserve">c)  </v>
      </c>
      <c r="D176" s="102"/>
      <c r="G176" s="13" t="str">
        <f>IF(L177="FIN","",LOOKUP(I173,DATOS!A:A,DATOS!L:L))</f>
        <v/>
      </c>
      <c r="I176" s="10" t="s">
        <v>46</v>
      </c>
      <c r="J176" s="5"/>
      <c r="K176" s="5"/>
      <c r="L176" s="5"/>
      <c r="M176" s="5"/>
      <c r="N176" s="5"/>
      <c r="O176" s="5"/>
      <c r="P176" s="6" t="s">
        <v>2</v>
      </c>
      <c r="Q176" s="5" t="str">
        <f>CONCATENATE(B176,P176)</f>
        <v>C</v>
      </c>
      <c r="R176" s="5"/>
    </row>
    <row r="177" spans="1:18" ht="15" x14ac:dyDescent="0.25">
      <c r="A177" s="131"/>
      <c r="B177" s="100"/>
      <c r="C177" s="123" t="str">
        <f ca="1">IF(PORTADA!$E$35="A",CONCATENATE(I177," ",G177),"")</f>
        <v xml:space="preserve">d) </v>
      </c>
      <c r="D177" s="102"/>
      <c r="G177" s="13" t="str">
        <f>IF(L177="FIN","",LOOKUP(I173,DATOS!A:A,DATOS!M:M))</f>
        <v/>
      </c>
      <c r="I177" s="10" t="s">
        <v>47</v>
      </c>
      <c r="J177" s="17">
        <f>LOOKUP(I173,DATOS!A:A,DATOS!F:F)</f>
        <v>20</v>
      </c>
      <c r="K177" s="18" t="str">
        <f>LOOKUP(I173,DATOS!A:A,DATOS!D:D)</f>
        <v>TEST 11</v>
      </c>
      <c r="L177" s="16" t="str">
        <f>IF(J177=J173,"","FIN")</f>
        <v>FIN</v>
      </c>
      <c r="M177" s="5"/>
      <c r="N177" s="5"/>
      <c r="O177" s="5"/>
      <c r="P177" s="6" t="s">
        <v>3</v>
      </c>
      <c r="Q177" s="5" t="str">
        <f>CONCATENATE(B177,P177)</f>
        <v>D</v>
      </c>
      <c r="R177" s="5"/>
    </row>
    <row r="178" spans="1:18" ht="15" x14ac:dyDescent="0.25">
      <c r="A178" s="92"/>
      <c r="B178" s="103"/>
      <c r="C178" s="126"/>
      <c r="D178" s="104"/>
    </row>
    <row r="179" spans="1:18" ht="15" x14ac:dyDescent="0.25">
      <c r="A179" s="92"/>
      <c r="B179" s="97"/>
      <c r="C179" s="122" t="str">
        <f ca="1">IF(PORTADA!$E$35="A",CONCATENATE(J179,".- ",G179),"")</f>
        <v xml:space="preserve">30.- </v>
      </c>
      <c r="D179" s="99"/>
      <c r="E179" s="92"/>
      <c r="F179" s="92"/>
      <c r="G179" s="15" t="str">
        <f>IF(L183="FIN","",LOOKUP(I179,DATOS!A:A,DATOS!G:G))</f>
        <v/>
      </c>
      <c r="H179" s="15">
        <f>IF(L183="FIN",0,LOOKUP(I179,DATOS!A:A,DATOS!N:N))</f>
        <v>0</v>
      </c>
      <c r="I179" s="10">
        <f>+I173+1</f>
        <v>249</v>
      </c>
      <c r="J179" s="7">
        <f>+J173+1</f>
        <v>30</v>
      </c>
      <c r="K179" s="5" t="s">
        <v>32</v>
      </c>
      <c r="L179" s="5" t="s">
        <v>33</v>
      </c>
      <c r="M179" s="5" t="s">
        <v>38</v>
      </c>
      <c r="N179" s="5" t="s">
        <v>34</v>
      </c>
      <c r="O179" s="5" t="s">
        <v>35</v>
      </c>
      <c r="P179" s="5" t="s">
        <v>36</v>
      </c>
      <c r="Q179" s="5" t="str">
        <f>CONCATENATE("X",H179)</f>
        <v>X0</v>
      </c>
      <c r="R179" s="5" t="s">
        <v>37</v>
      </c>
    </row>
    <row r="180" spans="1:18" ht="15" x14ac:dyDescent="0.25">
      <c r="A180" s="131">
        <f ca="1">IF($E$2="X",0,IF(J181&gt;2,H179,J181))</f>
        <v>0</v>
      </c>
      <c r="B180" s="100"/>
      <c r="C180" s="123" t="str">
        <f ca="1">IF(PORTADA!$E$35="A",CONCATENATE(I180," ",G180),"")</f>
        <v xml:space="preserve">a)  </v>
      </c>
      <c r="D180" s="102"/>
      <c r="G180" s="13" t="str">
        <f>IF(L183="FIN","",LOOKUP(I179,DATOS!A:A,DATOS!J:J))</f>
        <v/>
      </c>
      <c r="I180" s="10" t="s">
        <v>44</v>
      </c>
      <c r="J180" s="5" t="s">
        <v>5</v>
      </c>
      <c r="K180" s="5">
        <f>IF(L180&gt;0,0,O180)</f>
        <v>0</v>
      </c>
      <c r="L180" s="5">
        <f>IF(O181&gt;0,1,0)</f>
        <v>0</v>
      </c>
      <c r="M180" s="5">
        <f>IF(L180=1,-1/COUNTA(P180:P183),0)</f>
        <v>0</v>
      </c>
      <c r="N180" s="5">
        <f>COUNTA(B180:B183)</f>
        <v>0</v>
      </c>
      <c r="O180" s="5">
        <f>COUNTIF(Q180:Q183,Q179)</f>
        <v>0</v>
      </c>
      <c r="P180" s="6" t="s">
        <v>0</v>
      </c>
      <c r="Q180" s="5" t="str">
        <f>CONCATENATE(B180,P180)</f>
        <v>A</v>
      </c>
      <c r="R180" s="5">
        <f>IF(O180&gt;0,O180+N180,N180*3)</f>
        <v>0</v>
      </c>
    </row>
    <row r="181" spans="1:18" ht="15" x14ac:dyDescent="0.25">
      <c r="A181" s="131"/>
      <c r="B181" s="100"/>
      <c r="C181" s="123" t="str">
        <f ca="1">IF(PORTADA!$E$35="A",CONCATENATE(I181," ",G181),"")</f>
        <v xml:space="preserve">b)  </v>
      </c>
      <c r="D181" s="102"/>
      <c r="G181" s="13" t="str">
        <f>IF(L183="FIN","",LOOKUP(I179,DATOS!A:A,DATOS!K:K))</f>
        <v/>
      </c>
      <c r="I181" s="10" t="s">
        <v>45</v>
      </c>
      <c r="J181" s="5">
        <f ca="1">IF(PORTADA!$E$35="A",R180,0)</f>
        <v>0</v>
      </c>
      <c r="K181" s="5"/>
      <c r="L181" s="5"/>
      <c r="M181" s="5"/>
      <c r="N181" s="5"/>
      <c r="O181" s="5">
        <f>N180-O180</f>
        <v>0</v>
      </c>
      <c r="P181" s="6" t="s">
        <v>1</v>
      </c>
      <c r="Q181" s="5" t="str">
        <f>CONCATENATE(B181,P181)</f>
        <v>B</v>
      </c>
      <c r="R181" s="5"/>
    </row>
    <row r="182" spans="1:18" ht="15" x14ac:dyDescent="0.25">
      <c r="A182" s="131"/>
      <c r="B182" s="100"/>
      <c r="C182" s="123" t="str">
        <f ca="1">IF(PORTADA!$E$35="A",CONCATENATE(I182," ",G182),"")</f>
        <v xml:space="preserve">c)  </v>
      </c>
      <c r="D182" s="102"/>
      <c r="G182" s="13" t="str">
        <f>IF(L183="FIN","",LOOKUP(I179,DATOS!A:A,DATOS!L:L))</f>
        <v/>
      </c>
      <c r="I182" s="10" t="s">
        <v>46</v>
      </c>
      <c r="J182" s="5"/>
      <c r="K182" s="5"/>
      <c r="L182" s="5"/>
      <c r="M182" s="5"/>
      <c r="N182" s="5"/>
      <c r="O182" s="5"/>
      <c r="P182" s="6" t="s">
        <v>2</v>
      </c>
      <c r="Q182" s="5" t="str">
        <f>CONCATENATE(B182,P182)</f>
        <v>C</v>
      </c>
      <c r="R182" s="5"/>
    </row>
    <row r="183" spans="1:18" ht="15" x14ac:dyDescent="0.25">
      <c r="A183" s="131"/>
      <c r="B183" s="100"/>
      <c r="C183" s="123" t="str">
        <f ca="1">IF(PORTADA!$E$35="A",CONCATENATE(I183," ",G183),"")</f>
        <v xml:space="preserve">d) </v>
      </c>
      <c r="D183" s="102"/>
      <c r="G183" s="13" t="str">
        <f>IF(L183="FIN","",LOOKUP(I179,DATOS!A:A,DATOS!M:M))</f>
        <v/>
      </c>
      <c r="I183" s="10" t="s">
        <v>47</v>
      </c>
      <c r="J183" s="17">
        <f>LOOKUP(I179,DATOS!A:A,DATOS!F:F)</f>
        <v>20</v>
      </c>
      <c r="K183" s="18" t="str">
        <f>LOOKUP(I179,DATOS!A:A,DATOS!D:D)</f>
        <v>TEST 11</v>
      </c>
      <c r="L183" s="16" t="str">
        <f>IF(J183=J179,"","FIN")</f>
        <v>FIN</v>
      </c>
      <c r="M183" s="5"/>
      <c r="N183" s="5"/>
      <c r="O183" s="5"/>
      <c r="P183" s="6" t="s">
        <v>3</v>
      </c>
      <c r="Q183" s="5" t="str">
        <f>CONCATENATE(B183,P183)</f>
        <v>D</v>
      </c>
      <c r="R183" s="5"/>
    </row>
    <row r="184" spans="1:18" ht="15" x14ac:dyDescent="0.25">
      <c r="A184" s="92"/>
      <c r="B184" s="103"/>
      <c r="C184" s="126"/>
      <c r="D184" s="104"/>
    </row>
    <row r="185" spans="1:18" ht="15" hidden="1" x14ac:dyDescent="0.25"/>
    <row r="186" spans="1:18" ht="15" hidden="1" x14ac:dyDescent="0.25"/>
    <row r="187" spans="1:18" ht="15" hidden="1" x14ac:dyDescent="0.25"/>
    <row r="188" spans="1:18" ht="15" hidden="1" x14ac:dyDescent="0.25"/>
    <row r="189" spans="1:18" ht="15" hidden="1" x14ac:dyDescent="0.25"/>
    <row r="190" spans="1:18" ht="15" hidden="1" x14ac:dyDescent="0.25"/>
    <row r="191" spans="1:18" ht="15" hidden="1" x14ac:dyDescent="0.25"/>
    <row r="192" spans="1:18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0" hidden="1" customHeight="1" x14ac:dyDescent="0.25"/>
    <row r="221" ht="0" hidden="1" customHeight="1" x14ac:dyDescent="0.25"/>
    <row r="222" ht="0" hidden="1" customHeight="1" x14ac:dyDescent="0.25"/>
    <row r="223" ht="0" hidden="1" customHeight="1" x14ac:dyDescent="0.25"/>
    <row r="224" ht="0" hidden="1" customHeight="1" x14ac:dyDescent="0.25"/>
    <row r="225" ht="0" hidden="1" customHeight="1" x14ac:dyDescent="0.25"/>
    <row r="226" ht="0" hidden="1" customHeight="1" x14ac:dyDescent="0.25"/>
    <row r="227" ht="0" hidden="1" customHeight="1" x14ac:dyDescent="0.25"/>
    <row r="228" ht="0" hidden="1" customHeight="1" x14ac:dyDescent="0.25"/>
    <row r="229" ht="0" hidden="1" customHeight="1" x14ac:dyDescent="0.25"/>
    <row r="230" ht="0" hidden="1" customHeight="1" x14ac:dyDescent="0.25"/>
    <row r="231" ht="0" hidden="1" customHeight="1" x14ac:dyDescent="0.25"/>
    <row r="232" ht="0" hidden="1" customHeight="1" x14ac:dyDescent="0.25"/>
    <row r="233" ht="0" hidden="1" customHeight="1" x14ac:dyDescent="0.25"/>
    <row r="234" ht="0" hidden="1" customHeight="1" x14ac:dyDescent="0.25"/>
    <row r="235" ht="0" hidden="1" customHeight="1" x14ac:dyDescent="0.25"/>
    <row r="236" ht="0" hidden="1" customHeight="1" x14ac:dyDescent="0.25"/>
    <row r="237" ht="0" hidden="1" customHeight="1" x14ac:dyDescent="0.25"/>
    <row r="238" ht="0" hidden="1" customHeight="1" x14ac:dyDescent="0.25"/>
    <row r="239" ht="0" hidden="1" customHeight="1" x14ac:dyDescent="0.25"/>
    <row r="240" ht="0" hidden="1" customHeight="1" x14ac:dyDescent="0.25"/>
    <row r="241" ht="0" hidden="1" customHeight="1" x14ac:dyDescent="0.25"/>
    <row r="242" ht="0" hidden="1" customHeight="1" x14ac:dyDescent="0.25"/>
    <row r="243" ht="0" hidden="1" customHeight="1" x14ac:dyDescent="0.25"/>
    <row r="244" ht="0" hidden="1" customHeight="1" x14ac:dyDescent="0.25"/>
    <row r="245" ht="0" hidden="1" customHeight="1" x14ac:dyDescent="0.25"/>
    <row r="246" ht="0" hidden="1" customHeight="1" x14ac:dyDescent="0.25"/>
    <row r="247" ht="0" hidden="1" customHeight="1" x14ac:dyDescent="0.25"/>
    <row r="248" ht="0" hidden="1" customHeight="1" x14ac:dyDescent="0.25"/>
    <row r="249" ht="0" hidden="1" customHeight="1" x14ac:dyDescent="0.25"/>
    <row r="250" ht="0" hidden="1" customHeight="1" x14ac:dyDescent="0.25"/>
    <row r="251" ht="0" hidden="1" customHeight="1" x14ac:dyDescent="0.25"/>
    <row r="252" ht="0" hidden="1" customHeight="1" x14ac:dyDescent="0.25"/>
    <row r="253" ht="0" hidden="1" customHeight="1" x14ac:dyDescent="0.25"/>
    <row r="254" ht="0" hidden="1" customHeight="1" x14ac:dyDescent="0.25"/>
    <row r="255" ht="0" hidden="1" customHeight="1" x14ac:dyDescent="0.25"/>
    <row r="256" ht="0" hidden="1" customHeight="1" x14ac:dyDescent="0.25"/>
    <row r="257" ht="0" hidden="1" customHeight="1" x14ac:dyDescent="0.25"/>
    <row r="258" ht="0" hidden="1" customHeight="1" x14ac:dyDescent="0.25"/>
    <row r="259" ht="0" hidden="1" customHeight="1" x14ac:dyDescent="0.25"/>
    <row r="260" ht="0" hidden="1" customHeight="1" x14ac:dyDescent="0.25"/>
    <row r="261" ht="0" hidden="1" customHeight="1" x14ac:dyDescent="0.25"/>
    <row r="262" ht="0" hidden="1" customHeight="1" x14ac:dyDescent="0.25"/>
    <row r="263" ht="0" hidden="1" customHeight="1" x14ac:dyDescent="0.25"/>
    <row r="264" ht="0" hidden="1" customHeight="1" x14ac:dyDescent="0.25"/>
    <row r="265" ht="0" hidden="1" customHeight="1" x14ac:dyDescent="0.25"/>
    <row r="266" ht="0" hidden="1" customHeight="1" x14ac:dyDescent="0.25"/>
    <row r="267" ht="0" hidden="1" customHeight="1" x14ac:dyDescent="0.25"/>
    <row r="268" ht="0" hidden="1" customHeight="1" x14ac:dyDescent="0.25"/>
    <row r="269" ht="0" hidden="1" customHeight="1" x14ac:dyDescent="0.25"/>
    <row r="270" ht="0" hidden="1" customHeight="1" x14ac:dyDescent="0.25"/>
    <row r="271" ht="0" hidden="1" customHeight="1" x14ac:dyDescent="0.25"/>
    <row r="272" ht="0" hidden="1" customHeight="1" x14ac:dyDescent="0.25"/>
    <row r="273" ht="0" hidden="1" customHeight="1" x14ac:dyDescent="0.25"/>
    <row r="274" ht="0" hidden="1" customHeight="1" x14ac:dyDescent="0.25"/>
    <row r="275" ht="0" hidden="1" customHeight="1" x14ac:dyDescent="0.25"/>
    <row r="276" ht="0" hidden="1" customHeight="1" x14ac:dyDescent="0.25"/>
    <row r="277" ht="0" hidden="1" customHeight="1" x14ac:dyDescent="0.25"/>
    <row r="278" ht="0" hidden="1" customHeight="1" x14ac:dyDescent="0.25"/>
    <row r="279" ht="0" hidden="1" customHeight="1" x14ac:dyDescent="0.25"/>
    <row r="280" ht="0" hidden="1" customHeight="1" x14ac:dyDescent="0.25"/>
    <row r="281" ht="0" hidden="1" customHeight="1" x14ac:dyDescent="0.25"/>
    <row r="282" ht="0" hidden="1" customHeight="1" x14ac:dyDescent="0.25"/>
    <row r="283" ht="0" hidden="1" customHeight="1" x14ac:dyDescent="0.25"/>
    <row r="284" ht="0" hidden="1" customHeight="1" x14ac:dyDescent="0.25"/>
    <row r="285" ht="0" hidden="1" customHeight="1" x14ac:dyDescent="0.25"/>
    <row r="286" ht="0" hidden="1" customHeight="1" x14ac:dyDescent="0.25"/>
    <row r="287" ht="0" hidden="1" customHeight="1" x14ac:dyDescent="0.25"/>
    <row r="288" ht="0" hidden="1" customHeight="1" x14ac:dyDescent="0.25"/>
    <row r="289" ht="0" hidden="1" customHeight="1" x14ac:dyDescent="0.25"/>
    <row r="290" ht="0" hidden="1" customHeight="1" x14ac:dyDescent="0.25"/>
    <row r="291" ht="0" hidden="1" customHeight="1" x14ac:dyDescent="0.25"/>
    <row r="292" ht="0" hidden="1" customHeight="1" x14ac:dyDescent="0.25"/>
    <row r="293" ht="0" hidden="1" customHeight="1" x14ac:dyDescent="0.25"/>
    <row r="294" ht="0" hidden="1" customHeight="1" x14ac:dyDescent="0.25"/>
    <row r="295" ht="0" hidden="1" customHeight="1" x14ac:dyDescent="0.25"/>
    <row r="296" ht="0" hidden="1" customHeight="1" x14ac:dyDescent="0.25"/>
    <row r="297" ht="0" hidden="1" customHeight="1" x14ac:dyDescent="0.25"/>
    <row r="298" ht="0" hidden="1" customHeight="1" x14ac:dyDescent="0.25"/>
    <row r="299" ht="0" hidden="1" customHeight="1" x14ac:dyDescent="0.25"/>
    <row r="300" ht="0" hidden="1" customHeight="1" x14ac:dyDescent="0.25"/>
    <row r="301" ht="0" hidden="1" customHeight="1" x14ac:dyDescent="0.25"/>
    <row r="302" ht="0" hidden="1" customHeight="1" x14ac:dyDescent="0.25"/>
    <row r="303" ht="0" hidden="1" customHeight="1" x14ac:dyDescent="0.25"/>
    <row r="304" ht="0" hidden="1" customHeight="1" x14ac:dyDescent="0.25"/>
    <row r="305" ht="0" hidden="1" customHeight="1" x14ac:dyDescent="0.25"/>
    <row r="306" ht="0" hidden="1" customHeight="1" x14ac:dyDescent="0.25"/>
    <row r="307" ht="0" hidden="1" customHeight="1" x14ac:dyDescent="0.25"/>
    <row r="308" ht="0" hidden="1" customHeight="1" x14ac:dyDescent="0.25"/>
    <row r="309" ht="0" hidden="1" customHeight="1" x14ac:dyDescent="0.25"/>
    <row r="310" ht="0" hidden="1" customHeight="1" x14ac:dyDescent="0.25"/>
    <row r="311" ht="0" hidden="1" customHeight="1" x14ac:dyDescent="0.25"/>
    <row r="312" ht="0" hidden="1" customHeight="1" x14ac:dyDescent="0.25"/>
    <row r="313" ht="0" hidden="1" customHeight="1" x14ac:dyDescent="0.25"/>
    <row r="314" ht="0" hidden="1" customHeight="1" x14ac:dyDescent="0.25"/>
    <row r="315" ht="0" hidden="1" customHeight="1" x14ac:dyDescent="0.25"/>
    <row r="316" ht="0" hidden="1" customHeight="1" x14ac:dyDescent="0.25"/>
    <row r="317" ht="0" hidden="1" customHeight="1" x14ac:dyDescent="0.25"/>
    <row r="318" ht="0" hidden="1" customHeight="1" x14ac:dyDescent="0.25"/>
    <row r="319" ht="0" hidden="1" customHeight="1" x14ac:dyDescent="0.25"/>
    <row r="320" ht="0" hidden="1" customHeight="1" x14ac:dyDescent="0.25"/>
    <row r="321" ht="0" hidden="1" customHeight="1" x14ac:dyDescent="0.25"/>
    <row r="322" ht="0" hidden="1" customHeight="1" x14ac:dyDescent="0.25"/>
    <row r="323" ht="0" hidden="1" customHeight="1" x14ac:dyDescent="0.25"/>
    <row r="324" ht="0" hidden="1" customHeight="1" x14ac:dyDescent="0.25"/>
    <row r="325" ht="0" hidden="1" customHeight="1" x14ac:dyDescent="0.25"/>
    <row r="326" ht="0" hidden="1" customHeight="1" x14ac:dyDescent="0.25"/>
    <row r="327" ht="0" hidden="1" customHeight="1" x14ac:dyDescent="0.25"/>
    <row r="328" ht="0" hidden="1" customHeight="1" x14ac:dyDescent="0.25"/>
    <row r="329" ht="0" hidden="1" customHeight="1" x14ac:dyDescent="0.25"/>
    <row r="330" ht="0" hidden="1" customHeight="1" x14ac:dyDescent="0.25"/>
    <row r="331" ht="0" hidden="1" customHeight="1" x14ac:dyDescent="0.25"/>
    <row r="332" ht="0" hidden="1" customHeight="1" x14ac:dyDescent="0.25"/>
    <row r="333" ht="0" hidden="1" customHeight="1" x14ac:dyDescent="0.25"/>
    <row r="334" ht="0" hidden="1" customHeight="1" x14ac:dyDescent="0.25"/>
    <row r="335" ht="0" hidden="1" customHeight="1" x14ac:dyDescent="0.25"/>
    <row r="336" ht="0" hidden="1" customHeight="1" x14ac:dyDescent="0.25"/>
    <row r="337" ht="0" hidden="1" customHeight="1" x14ac:dyDescent="0.25"/>
    <row r="338" ht="0" hidden="1" customHeight="1" x14ac:dyDescent="0.25"/>
    <row r="339" ht="0" hidden="1" customHeight="1" x14ac:dyDescent="0.25"/>
    <row r="340" ht="0" hidden="1" customHeight="1" x14ac:dyDescent="0.25"/>
    <row r="341" ht="0" hidden="1" customHeight="1" x14ac:dyDescent="0.25"/>
    <row r="342" ht="0" hidden="1" customHeight="1" x14ac:dyDescent="0.25"/>
    <row r="343" ht="0" hidden="1" customHeight="1" x14ac:dyDescent="0.25"/>
    <row r="344" ht="0" hidden="1" customHeight="1" x14ac:dyDescent="0.25"/>
    <row r="345" ht="0" hidden="1" customHeight="1" x14ac:dyDescent="0.25"/>
    <row r="346" ht="0" hidden="1" customHeight="1" x14ac:dyDescent="0.25"/>
    <row r="347" ht="0" hidden="1" customHeight="1" x14ac:dyDescent="0.25"/>
    <row r="348" ht="0" hidden="1" customHeight="1" x14ac:dyDescent="0.25"/>
    <row r="349" ht="0" hidden="1" customHeight="1" x14ac:dyDescent="0.25"/>
    <row r="350" ht="0" hidden="1" customHeight="1" x14ac:dyDescent="0.25"/>
    <row r="351" ht="0" hidden="1" customHeight="1" x14ac:dyDescent="0.25"/>
    <row r="352" ht="0" hidden="1" customHeight="1" x14ac:dyDescent="0.25"/>
    <row r="353" ht="0" hidden="1" customHeight="1" x14ac:dyDescent="0.25"/>
    <row r="354" ht="0" hidden="1" customHeight="1" x14ac:dyDescent="0.25"/>
    <row r="355" ht="0" hidden="1" customHeight="1" x14ac:dyDescent="0.25"/>
    <row r="356" ht="0" hidden="1" customHeight="1" x14ac:dyDescent="0.25"/>
    <row r="357" ht="0" hidden="1" customHeight="1" x14ac:dyDescent="0.25"/>
    <row r="358" ht="0" hidden="1" customHeight="1" x14ac:dyDescent="0.25"/>
    <row r="359" ht="0" hidden="1" customHeight="1" x14ac:dyDescent="0.25"/>
    <row r="360" ht="0" hidden="1" customHeight="1" x14ac:dyDescent="0.25"/>
    <row r="361" ht="0" hidden="1" customHeight="1" x14ac:dyDescent="0.25"/>
    <row r="362" ht="0" hidden="1" customHeight="1" x14ac:dyDescent="0.25"/>
    <row r="363" ht="0" hidden="1" customHeight="1" x14ac:dyDescent="0.25"/>
    <row r="364" ht="0" hidden="1" customHeight="1" x14ac:dyDescent="0.25"/>
    <row r="365" ht="0" hidden="1" customHeight="1" x14ac:dyDescent="0.25"/>
    <row r="366" ht="0" hidden="1" customHeight="1" x14ac:dyDescent="0.25"/>
    <row r="367" ht="0" hidden="1" customHeight="1" x14ac:dyDescent="0.25"/>
    <row r="368" ht="0" hidden="1" customHeight="1" x14ac:dyDescent="0.25"/>
    <row r="369" ht="0" hidden="1" customHeight="1" x14ac:dyDescent="0.25"/>
    <row r="370" ht="0" hidden="1" customHeight="1" x14ac:dyDescent="0.25"/>
    <row r="371" ht="0" hidden="1" customHeight="1" x14ac:dyDescent="0.25"/>
    <row r="372" ht="0" hidden="1" customHeight="1" x14ac:dyDescent="0.25"/>
    <row r="373" ht="0" hidden="1" customHeight="1" x14ac:dyDescent="0.25"/>
    <row r="374" ht="0" hidden="1" customHeight="1" x14ac:dyDescent="0.25"/>
    <row r="375" ht="0" hidden="1" customHeight="1" x14ac:dyDescent="0.25"/>
    <row r="376" ht="0" hidden="1" customHeight="1" x14ac:dyDescent="0.25"/>
    <row r="377" ht="0" hidden="1" customHeight="1" x14ac:dyDescent="0.25"/>
    <row r="378" ht="0" hidden="1" customHeight="1" x14ac:dyDescent="0.25"/>
    <row r="379" ht="0" hidden="1" customHeight="1" x14ac:dyDescent="0.25"/>
    <row r="380" ht="0" hidden="1" customHeight="1" x14ac:dyDescent="0.25"/>
    <row r="381" ht="0" hidden="1" customHeight="1" x14ac:dyDescent="0.25"/>
    <row r="382" ht="0" hidden="1" customHeight="1" x14ac:dyDescent="0.25"/>
    <row r="383" ht="0" hidden="1" customHeight="1" x14ac:dyDescent="0.25"/>
    <row r="384" ht="0" hidden="1" customHeight="1" x14ac:dyDescent="0.25"/>
    <row r="385" ht="0" hidden="1" customHeight="1" x14ac:dyDescent="0.25"/>
    <row r="386" ht="0" hidden="1" customHeight="1" x14ac:dyDescent="0.25"/>
    <row r="387" ht="0" hidden="1" customHeight="1" x14ac:dyDescent="0.25"/>
    <row r="388" ht="0" hidden="1" customHeight="1" x14ac:dyDescent="0.25"/>
    <row r="389" ht="0" hidden="1" customHeight="1" x14ac:dyDescent="0.25"/>
    <row r="390" ht="0" hidden="1" customHeight="1" x14ac:dyDescent="0.25"/>
    <row r="391" ht="0" hidden="1" customHeight="1" x14ac:dyDescent="0.25"/>
    <row r="392" ht="0" hidden="1" customHeight="1" x14ac:dyDescent="0.25"/>
    <row r="393" ht="0" hidden="1" customHeight="1" x14ac:dyDescent="0.25"/>
    <row r="394" ht="0" hidden="1" customHeight="1" x14ac:dyDescent="0.25"/>
    <row r="395" ht="0" hidden="1" customHeight="1" x14ac:dyDescent="0.25"/>
    <row r="396" ht="0" hidden="1" customHeight="1" x14ac:dyDescent="0.25"/>
    <row r="397" ht="0" hidden="1" customHeight="1" x14ac:dyDescent="0.25"/>
    <row r="398" ht="0" hidden="1" customHeight="1" x14ac:dyDescent="0.25"/>
    <row r="399" ht="0" hidden="1" customHeight="1" x14ac:dyDescent="0.25"/>
    <row r="400" ht="0" hidden="1" customHeight="1" x14ac:dyDescent="0.25"/>
    <row r="401" ht="0" hidden="1" customHeight="1" x14ac:dyDescent="0.25"/>
    <row r="402" ht="0" hidden="1" customHeight="1" x14ac:dyDescent="0.25"/>
    <row r="403" ht="0" hidden="1" customHeight="1" x14ac:dyDescent="0.25"/>
    <row r="404" ht="0" hidden="1" customHeight="1" x14ac:dyDescent="0.25"/>
    <row r="405" ht="0" hidden="1" customHeight="1" x14ac:dyDescent="0.25"/>
    <row r="406" ht="0" hidden="1" customHeight="1" x14ac:dyDescent="0.25"/>
    <row r="407" ht="0" hidden="1" customHeight="1" x14ac:dyDescent="0.25"/>
    <row r="408" ht="0" hidden="1" customHeight="1" x14ac:dyDescent="0.25"/>
    <row r="409" ht="0" hidden="1" customHeight="1" x14ac:dyDescent="0.25"/>
    <row r="410" ht="0" hidden="1" customHeight="1" x14ac:dyDescent="0.25"/>
    <row r="411" ht="0" hidden="1" customHeight="1" x14ac:dyDescent="0.25"/>
    <row r="412" ht="0" hidden="1" customHeight="1" x14ac:dyDescent="0.25"/>
    <row r="413" ht="0" hidden="1" customHeight="1" x14ac:dyDescent="0.25"/>
    <row r="414" ht="0" hidden="1" customHeight="1" x14ac:dyDescent="0.25"/>
    <row r="415" ht="0" hidden="1" customHeight="1" x14ac:dyDescent="0.25"/>
    <row r="416" ht="0" hidden="1" customHeight="1" x14ac:dyDescent="0.25"/>
    <row r="417" ht="0" hidden="1" customHeight="1" x14ac:dyDescent="0.25"/>
    <row r="418" ht="0" hidden="1" customHeight="1" x14ac:dyDescent="0.25"/>
    <row r="419" ht="0" hidden="1" customHeight="1" x14ac:dyDescent="0.25"/>
    <row r="420" ht="0" hidden="1" customHeight="1" x14ac:dyDescent="0.25"/>
    <row r="421" ht="0" hidden="1" customHeight="1" x14ac:dyDescent="0.25"/>
    <row r="422" ht="0" hidden="1" customHeight="1" x14ac:dyDescent="0.25"/>
    <row r="423" ht="0" hidden="1" customHeight="1" x14ac:dyDescent="0.25"/>
    <row r="424" ht="0" hidden="1" customHeight="1" x14ac:dyDescent="0.25"/>
    <row r="425" ht="0" hidden="1" customHeight="1" x14ac:dyDescent="0.25"/>
    <row r="426" ht="0" hidden="1" customHeight="1" x14ac:dyDescent="0.25"/>
    <row r="427" ht="0" hidden="1" customHeight="1" x14ac:dyDescent="0.25"/>
    <row r="428" ht="0" hidden="1" customHeight="1" x14ac:dyDescent="0.25"/>
    <row r="429" ht="0" hidden="1" customHeight="1" x14ac:dyDescent="0.25"/>
    <row r="430" ht="0" hidden="1" customHeight="1" x14ac:dyDescent="0.25"/>
    <row r="431" ht="0" hidden="1" customHeight="1" x14ac:dyDescent="0.25"/>
    <row r="432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</sheetData>
  <sheetProtection formatCells="0"/>
  <mergeCells count="30">
    <mergeCell ref="A180:A183"/>
    <mergeCell ref="A150:A153"/>
    <mergeCell ref="A156:A159"/>
    <mergeCell ref="A162:A165"/>
    <mergeCell ref="A168:A171"/>
    <mergeCell ref="A174:A177"/>
    <mergeCell ref="A144:A147"/>
    <mergeCell ref="A78:A81"/>
    <mergeCell ref="A84:A87"/>
    <mergeCell ref="A90:A93"/>
    <mergeCell ref="A96:A99"/>
    <mergeCell ref="A102:A105"/>
    <mergeCell ref="A108:A111"/>
    <mergeCell ref="A114:A117"/>
    <mergeCell ref="A120:A123"/>
    <mergeCell ref="A126:A129"/>
    <mergeCell ref="A132:A135"/>
    <mergeCell ref="A138:A141"/>
    <mergeCell ref="A72:A75"/>
    <mergeCell ref="A6:A9"/>
    <mergeCell ref="A12:A15"/>
    <mergeCell ref="A18:A21"/>
    <mergeCell ref="A24:A27"/>
    <mergeCell ref="A30:A33"/>
    <mergeCell ref="A36:A39"/>
    <mergeCell ref="A42:A45"/>
    <mergeCell ref="A48:A51"/>
    <mergeCell ref="A54:A57"/>
    <mergeCell ref="A60:A63"/>
    <mergeCell ref="A66:A69"/>
  </mergeCells>
  <conditionalFormatting sqref="A6:A9 A12:A15 A18:A21 A24:A27 A30:A33 A36:A39 A42:A45 A48:A51 A54:A57 A60:A63 A66:A69 A72:A75 A78:A81 A84:A87 A90:A93 A96:A99 A102:A105 A108:A111 A114:A117 A120:A123 A126:A129 A132:A135 A138:A141 A144:A147 A150:A153 A156:A159 A162:A165 A168:A171 A174:A177 A180:A183">
    <cfRule type="cellIs" dxfId="5" priority="1" stopIfTrue="1" operator="lessThan">
      <formula>2</formula>
    </cfRule>
    <cfRule type="cellIs" dxfId="4" priority="2" stopIfTrue="1" operator="equal">
      <formula>2</formula>
    </cfRule>
    <cfRule type="cellIs" dxfId="3" priority="3" stopIfTrue="1" operator="greaterThan">
      <formula>2</formula>
    </cfRule>
  </conditionalFormatting>
  <dataValidations count="2">
    <dataValidation allowBlank="1" showDropDown="1" showInputMessage="1" showErrorMessage="1" sqref="E2"/>
    <dataValidation type="list" allowBlank="1" showDropDown="1" showInputMessage="1" showErrorMessage="1" errorTitle="¡¡¡¡ATENCIÓN !!!!!" error="Para el correcto funcionamiento, debes poner una &quot;X&quot; en la opción que consideres correcta._x000a_" sqref="B1:B1048576">
      <formula1>"X,x"</formula1>
    </dataValidation>
  </dataValidations>
  <hyperlinks>
    <hyperlink ref="A1" location="PORTADA!A1" display="◄"/>
  </hyperlinks>
  <pageMargins left="0.75" right="0.75" top="1" bottom="1" header="0" footer="0"/>
  <pageSetup paperSize="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J724"/>
  <sheetViews>
    <sheetView zoomScaleNormal="100" workbookViewId="0">
      <pane ySplit="2" topLeftCell="A3" activePane="bottomLeft" state="frozen"/>
      <selection activeCell="C15" sqref="C15"/>
      <selection pane="bottomLeft" activeCell="C1" sqref="C1:C1048576"/>
    </sheetView>
  </sheetViews>
  <sheetFormatPr baseColWidth="10" defaultColWidth="0" defaultRowHeight="0" customHeight="1" zeroHeight="1" x14ac:dyDescent="0.25"/>
  <cols>
    <col min="1" max="1" width="3.6640625" style="105" customWidth="1"/>
    <col min="2" max="2" width="3.6640625" style="112" customWidth="1"/>
    <col min="3" max="3" width="121" style="107" customWidth="1"/>
    <col min="4" max="4" width="1.88671875" style="95" customWidth="1"/>
    <col min="5" max="5" width="3.33203125" style="96" customWidth="1"/>
    <col min="6" max="6" width="1.88671875" style="96" customWidth="1"/>
    <col min="7" max="7" width="7.109375" style="35" hidden="1" customWidth="1"/>
    <col min="8" max="10" width="5.88671875" style="9" hidden="1" customWidth="1"/>
    <col min="11" max="11" width="5.88671875" style="10" hidden="1" customWidth="1"/>
    <col min="12" max="25" width="19.88671875" style="4" hidden="1" customWidth="1"/>
    <col min="26" max="30" width="2.88671875" style="4" hidden="1" customWidth="1"/>
    <col min="31" max="36" width="14.6640625" style="1" hidden="1" customWidth="1"/>
    <col min="37" max="16384" width="16.44140625" style="1" hidden="1"/>
  </cols>
  <sheetData>
    <row r="1" spans="1:36" ht="28.2" thickBot="1" x14ac:dyDescent="0.3">
      <c r="A1" s="82" t="s">
        <v>4</v>
      </c>
      <c r="B1" s="108"/>
      <c r="C1" s="84" t="str">
        <f ca="1">IF(PORTADA!$E$35="A",G1,PORTADA!$E$36)</f>
        <v>A U T O T E S T</v>
      </c>
      <c r="D1" s="85"/>
      <c r="E1" s="86">
        <f>ROUND(R2/L2*10,2)</f>
        <v>0</v>
      </c>
      <c r="F1" s="86"/>
      <c r="G1" s="33" t="s">
        <v>59</v>
      </c>
      <c r="H1" s="9" t="s">
        <v>59</v>
      </c>
      <c r="L1" s="8" t="s">
        <v>8</v>
      </c>
      <c r="M1" s="2" t="s">
        <v>9</v>
      </c>
      <c r="N1" s="2" t="s">
        <v>10</v>
      </c>
      <c r="O1" s="2" t="s">
        <v>39</v>
      </c>
      <c r="P1" s="2" t="s">
        <v>11</v>
      </c>
      <c r="Q1" s="2" t="s">
        <v>18</v>
      </c>
      <c r="R1" s="2" t="s">
        <v>12</v>
      </c>
      <c r="S1" s="2" t="s">
        <v>13</v>
      </c>
      <c r="T1" s="2" t="s">
        <v>26</v>
      </c>
      <c r="U1" s="2" t="s">
        <v>27</v>
      </c>
      <c r="V1" s="2" t="s">
        <v>15</v>
      </c>
      <c r="W1" s="2" t="s">
        <v>14</v>
      </c>
      <c r="X1" s="2" t="s">
        <v>17</v>
      </c>
      <c r="Y1" s="2" t="s">
        <v>16</v>
      </c>
    </row>
    <row r="2" spans="1:36" ht="15.6" thickBot="1" x14ac:dyDescent="0.3">
      <c r="A2" s="87"/>
      <c r="B2" s="109"/>
      <c r="C2" s="89" t="str">
        <f ca="1">IF(PORTADA!$E$35="A",Y2,"")</f>
        <v>Test, compuesto por 20 preguntas</v>
      </c>
      <c r="D2" s="85"/>
      <c r="E2" s="90"/>
      <c r="F2" s="91"/>
      <c r="L2" s="8">
        <v>20</v>
      </c>
      <c r="M2" s="2">
        <f>SUM(M3:M1048576)</f>
        <v>0</v>
      </c>
      <c r="N2" s="2">
        <f>SUM(N3:N1048576)</f>
        <v>0</v>
      </c>
      <c r="O2" s="2">
        <f>SUM(O3:O52)</f>
        <v>0</v>
      </c>
      <c r="P2" s="2">
        <f>M2+N2</f>
        <v>0</v>
      </c>
      <c r="Q2" s="2">
        <f>+P2/L2</f>
        <v>0</v>
      </c>
      <c r="R2" s="2">
        <f>+M2+O2</f>
        <v>0</v>
      </c>
      <c r="S2" s="2" t="e">
        <f>ROUND(R2/(M2+N2)*10,2)</f>
        <v>#DIV/0!</v>
      </c>
      <c r="T2" s="2">
        <f>ROUND(R2/L2*10,2)</f>
        <v>0</v>
      </c>
      <c r="U2" s="2" t="e">
        <f>CONCATENATE("puntual: ", S2,"   Nota final: ", T2)</f>
        <v>#DIV/0!</v>
      </c>
      <c r="V2" s="2" t="e">
        <f>CONCATENATE("Evolución: ", L2," preguntas, ",M2," aciertos, ",N2," errores, ",R2," puntos.   Nota ",U2)</f>
        <v>#DIV/0!</v>
      </c>
      <c r="W2" s="2" t="str">
        <f>CONCATENATE("Test, compuesto por ",L2," preguntas")</f>
        <v>Test, compuesto por 20 preguntas</v>
      </c>
      <c r="X2" s="2" t="str">
        <f>IF(E2="X",W2,IF(P2&gt;0,V2,W2))</f>
        <v>Test, compuesto por 20 preguntas</v>
      </c>
      <c r="Y2" s="2" t="str">
        <f ca="1">IF(PORTADA!E35="A",X2,W2)</f>
        <v>Test, compuesto por 20 preguntas</v>
      </c>
    </row>
    <row r="3" spans="1:36" ht="15" x14ac:dyDescent="0.25">
      <c r="A3" s="92"/>
      <c r="B3" s="110"/>
      <c r="C3" s="127">
        <v>2956</v>
      </c>
    </row>
    <row r="4" spans="1:36" s="4" customFormat="1" ht="15" x14ac:dyDescent="0.25">
      <c r="A4" s="92"/>
      <c r="B4" s="110"/>
      <c r="C4" s="94"/>
      <c r="D4" s="95"/>
      <c r="E4" s="96"/>
      <c r="F4" s="96"/>
      <c r="G4" s="31" t="s">
        <v>1</v>
      </c>
      <c r="H4" s="9">
        <f ca="1">LOOKUP(L9,DATOS!A:A,DATOS!N:N)</f>
        <v>0</v>
      </c>
      <c r="I4" s="9"/>
      <c r="J4" s="9"/>
      <c r="K4" s="10"/>
      <c r="AE4" s="1"/>
      <c r="AF4" s="1"/>
      <c r="AG4" s="1"/>
      <c r="AH4" s="1"/>
      <c r="AI4" s="1"/>
      <c r="AJ4" s="1"/>
    </row>
    <row r="5" spans="1:36" s="4" customFormat="1" ht="15" x14ac:dyDescent="0.25">
      <c r="A5" s="92"/>
      <c r="B5" s="97"/>
      <c r="C5" s="98" t="str">
        <f ca="1">IF(PORTADA!$E$35="A",CONCATENATE(L5,".- ",G5),"")</f>
        <v>1.- I’ll take this film to the chemist’s…… (Ref: 130)</v>
      </c>
      <c r="D5" s="99"/>
      <c r="E5" s="92"/>
      <c r="F5" s="92"/>
      <c r="G5" s="31" t="s">
        <v>238</v>
      </c>
      <c r="H5" s="9" t="str">
        <f ca="1">LOOKUP(L9,DATOS!A:A,DATOS!H:H)</f>
        <v xml:space="preserve"> (Ref: 111)</v>
      </c>
      <c r="I5" s="9"/>
      <c r="J5" s="32"/>
      <c r="K5" s="10">
        <f>+L5</f>
        <v>1</v>
      </c>
      <c r="L5" s="7">
        <v>1</v>
      </c>
      <c r="M5" s="5" t="s">
        <v>32</v>
      </c>
      <c r="N5" s="5" t="s">
        <v>33</v>
      </c>
      <c r="O5" s="5" t="s">
        <v>38</v>
      </c>
      <c r="P5" s="5" t="s">
        <v>34</v>
      </c>
      <c r="Q5" s="5" t="s">
        <v>35</v>
      </c>
      <c r="R5" s="5" t="s">
        <v>36</v>
      </c>
      <c r="S5" s="5" t="str">
        <f>CONCATENATE("X",G4)</f>
        <v>XB</v>
      </c>
      <c r="T5" s="5" t="s">
        <v>37</v>
      </c>
      <c r="AE5" s="1"/>
      <c r="AF5" s="1"/>
      <c r="AG5" s="1"/>
      <c r="AH5" s="1"/>
      <c r="AI5" s="1"/>
      <c r="AJ5" s="1"/>
    </row>
    <row r="6" spans="1:36" s="4" customFormat="1" ht="15" x14ac:dyDescent="0.25">
      <c r="A6" s="131">
        <f ca="1">IF($E$2="X",0,IF(L7&gt;2,G4,L7))</f>
        <v>0</v>
      </c>
      <c r="B6" s="111"/>
      <c r="C6" s="101" t="str">
        <f ca="1">IF(PORTADA!$E$35="A",CONCATENATE(K6," ",G6),"")</f>
        <v>a) To develop it</v>
      </c>
      <c r="D6" s="102"/>
      <c r="E6" s="96"/>
      <c r="F6" s="96"/>
      <c r="G6" s="33" t="s">
        <v>201</v>
      </c>
      <c r="H6" s="9">
        <f ca="1">LOOKUP(L9,DATOS!A:A,DATOS!J:J)</f>
        <v>0</v>
      </c>
      <c r="I6" s="9"/>
      <c r="J6" s="9"/>
      <c r="K6" s="10" t="s">
        <v>60</v>
      </c>
      <c r="L6" s="5" t="s">
        <v>5</v>
      </c>
      <c r="M6" s="5">
        <f>IF(N6&gt;0,0,Q6)</f>
        <v>0</v>
      </c>
      <c r="N6" s="5">
        <f>IF(Q7&gt;0,1,0)</f>
        <v>0</v>
      </c>
      <c r="O6" s="5">
        <f>IF(N6=1,-1/COUNTA(R6:R9),0)</f>
        <v>0</v>
      </c>
      <c r="P6" s="5">
        <f>COUNTA(B6:B9)</f>
        <v>0</v>
      </c>
      <c r="Q6" s="5">
        <f>COUNTIF(S6:S9,S5)</f>
        <v>0</v>
      </c>
      <c r="R6" s="6" t="s">
        <v>0</v>
      </c>
      <c r="S6" s="5" t="str">
        <f>CONCATENATE(B6,R6)</f>
        <v>A</v>
      </c>
      <c r="T6" s="5">
        <f>IF(Q6&gt;0,Q6+P6,P6*3)</f>
        <v>0</v>
      </c>
      <c r="AE6" s="1"/>
      <c r="AF6" s="1"/>
      <c r="AG6" s="1"/>
      <c r="AH6" s="1"/>
      <c r="AI6" s="1"/>
      <c r="AJ6" s="1"/>
    </row>
    <row r="7" spans="1:36" s="4" customFormat="1" ht="15" x14ac:dyDescent="0.25">
      <c r="A7" s="131"/>
      <c r="B7" s="111"/>
      <c r="C7" s="101" t="str">
        <f ca="1">IF(PORTADA!$E$35="A",CONCATENATE(K7," ",G7),"")</f>
        <v>b) To have it developed</v>
      </c>
      <c r="D7" s="102"/>
      <c r="E7" s="96"/>
      <c r="F7" s="96"/>
      <c r="G7" s="33" t="s">
        <v>202</v>
      </c>
      <c r="H7" s="9">
        <f ca="1">LOOKUP(L9,DATOS!A:A,DATOS!K:K)</f>
        <v>0</v>
      </c>
      <c r="I7" s="9"/>
      <c r="J7" s="9"/>
      <c r="K7" s="10" t="s">
        <v>61</v>
      </c>
      <c r="L7" s="5">
        <f ca="1">IF(PORTADA!$E$35="A",T6,0)</f>
        <v>0</v>
      </c>
      <c r="M7" s="5"/>
      <c r="N7" s="5"/>
      <c r="O7" s="5"/>
      <c r="P7" s="5"/>
      <c r="Q7" s="5">
        <f>P6-Q6</f>
        <v>0</v>
      </c>
      <c r="R7" s="6" t="s">
        <v>1</v>
      </c>
      <c r="S7" s="5" t="str">
        <f>CONCATENATE(B7,R7)</f>
        <v>B</v>
      </c>
      <c r="T7" s="5"/>
      <c r="AE7" s="1"/>
      <c r="AF7" s="1"/>
      <c r="AG7" s="1"/>
      <c r="AH7" s="1"/>
      <c r="AI7" s="1"/>
      <c r="AJ7" s="1"/>
    </row>
    <row r="8" spans="1:36" s="4" customFormat="1" ht="15" x14ac:dyDescent="0.25">
      <c r="A8" s="131"/>
      <c r="B8" s="111"/>
      <c r="C8" s="101" t="str">
        <f ca="1">IF(PORTADA!$E$35="A",CONCATENATE(K8," ",G8),"")</f>
        <v>c) For developing it</v>
      </c>
      <c r="D8" s="102"/>
      <c r="E8" s="96"/>
      <c r="F8" s="96"/>
      <c r="G8" s="33" t="s">
        <v>203</v>
      </c>
      <c r="H8" s="9">
        <f ca="1">LOOKUP(L9,DATOS!A:A,DATOS!L:L)</f>
        <v>0</v>
      </c>
      <c r="I8" s="9"/>
      <c r="J8" s="9"/>
      <c r="K8" s="10" t="s">
        <v>62</v>
      </c>
      <c r="L8" s="5"/>
      <c r="M8" s="5"/>
      <c r="N8" s="5"/>
      <c r="O8" s="5"/>
      <c r="P8" s="5"/>
      <c r="Q8" s="5"/>
      <c r="R8" s="6" t="s">
        <v>2</v>
      </c>
      <c r="S8" s="5" t="str">
        <f>CONCATENATE(B8,R8)</f>
        <v>C</v>
      </c>
      <c r="T8" s="5"/>
      <c r="AE8" s="1"/>
      <c r="AF8" s="1"/>
      <c r="AG8" s="1"/>
      <c r="AH8" s="1"/>
      <c r="AI8" s="1"/>
      <c r="AJ8" s="1"/>
    </row>
    <row r="9" spans="1:36" s="4" customFormat="1" ht="15" x14ac:dyDescent="0.25">
      <c r="A9" s="131"/>
      <c r="B9" s="111"/>
      <c r="C9" s="101" t="str">
        <f ca="1">IF(PORTADA!$E$35="A",CONCATENATE(K9," ",G9),"")</f>
        <v>d) For to develop it</v>
      </c>
      <c r="D9" s="102"/>
      <c r="E9" s="96"/>
      <c r="F9" s="96"/>
      <c r="G9" s="33" t="s">
        <v>204</v>
      </c>
      <c r="H9" s="9">
        <f ca="1">LOOKUP(L9,DATOS!A:A,DATOS!M:M)</f>
        <v>0</v>
      </c>
      <c r="I9" s="9"/>
      <c r="J9" s="9"/>
      <c r="K9" s="10" t="s">
        <v>47</v>
      </c>
      <c r="L9" s="34">
        <f ca="1">LOOKUP(L5,REPARTO!A:A,REPARTO!C:C)</f>
        <v>111</v>
      </c>
      <c r="M9" s="5"/>
      <c r="N9" s="5"/>
      <c r="O9" s="5"/>
      <c r="P9" s="5"/>
      <c r="Q9" s="5"/>
      <c r="R9" s="6" t="s">
        <v>3</v>
      </c>
      <c r="S9" s="5" t="str">
        <f>CONCATENATE(B9,R9)</f>
        <v>D</v>
      </c>
      <c r="T9" s="5"/>
      <c r="AE9" s="1"/>
      <c r="AF9" s="1"/>
      <c r="AG9" s="1"/>
      <c r="AH9" s="1"/>
      <c r="AI9" s="1"/>
      <c r="AJ9" s="1"/>
    </row>
    <row r="10" spans="1:36" s="4" customFormat="1" ht="15" x14ac:dyDescent="0.25">
      <c r="A10" s="92"/>
      <c r="B10" s="110"/>
      <c r="C10" s="94"/>
      <c r="D10" s="95"/>
      <c r="E10" s="96"/>
      <c r="F10" s="96"/>
      <c r="G10" s="31" t="s">
        <v>3</v>
      </c>
      <c r="H10" s="9">
        <f ca="1">LOOKUP(L15,DATOS!A:A,DATOS!N:N)</f>
        <v>0</v>
      </c>
      <c r="I10" s="9"/>
      <c r="J10" s="9"/>
      <c r="K10" s="10"/>
      <c r="AE10" s="1"/>
      <c r="AF10" s="1"/>
      <c r="AG10" s="1"/>
      <c r="AH10" s="1"/>
      <c r="AI10" s="1"/>
      <c r="AJ10" s="1"/>
    </row>
    <row r="11" spans="1:36" s="4" customFormat="1" ht="15" x14ac:dyDescent="0.25">
      <c r="A11" s="92"/>
      <c r="B11" s="97"/>
      <c r="C11" s="98" t="str">
        <f ca="1">IF(PORTADA!$E$35="A",CONCATENATE(L11,".- ",G11),"")</f>
        <v>2.- You must try to….smoking and drinking. (Ref: 41)</v>
      </c>
      <c r="D11" s="99"/>
      <c r="E11" s="92"/>
      <c r="F11" s="92"/>
      <c r="G11" s="31" t="s">
        <v>239</v>
      </c>
      <c r="H11" s="9" t="str">
        <f ca="1">LOOKUP(L15,DATOS!A:A,DATOS!H:H)</f>
        <v xml:space="preserve"> (Ref: 30)</v>
      </c>
      <c r="I11" s="9"/>
      <c r="J11" s="32"/>
      <c r="K11" s="10">
        <f>+L11</f>
        <v>2</v>
      </c>
      <c r="L11" s="7">
        <f>+L5+1</f>
        <v>2</v>
      </c>
      <c r="M11" s="5" t="s">
        <v>32</v>
      </c>
      <c r="N11" s="5" t="s">
        <v>33</v>
      </c>
      <c r="O11" s="5" t="s">
        <v>38</v>
      </c>
      <c r="P11" s="5" t="s">
        <v>34</v>
      </c>
      <c r="Q11" s="5" t="s">
        <v>35</v>
      </c>
      <c r="R11" s="5" t="s">
        <v>36</v>
      </c>
      <c r="S11" s="5" t="str">
        <f>CONCATENATE("X",G10)</f>
        <v>XD</v>
      </c>
      <c r="T11" s="5" t="s">
        <v>37</v>
      </c>
      <c r="AE11" s="1"/>
      <c r="AF11" s="1"/>
      <c r="AG11" s="1"/>
      <c r="AH11" s="1"/>
      <c r="AI11" s="1"/>
      <c r="AJ11" s="1"/>
    </row>
    <row r="12" spans="1:36" s="4" customFormat="1" ht="15" x14ac:dyDescent="0.25">
      <c r="A12" s="131">
        <f ca="1">IF($E$2="X",0,IF(L13&gt;2,G10,L13))</f>
        <v>0</v>
      </c>
      <c r="B12" s="111"/>
      <c r="C12" s="101" t="str">
        <f ca="1">IF(PORTADA!$E$35="A",CONCATENATE(K12," ",G12),"")</f>
        <v>a) Give out</v>
      </c>
      <c r="D12" s="102"/>
      <c r="E12" s="96"/>
      <c r="F12" s="96"/>
      <c r="G12" s="33" t="s">
        <v>170</v>
      </c>
      <c r="H12" s="9">
        <f ca="1">LOOKUP(L15,DATOS!A:A,DATOS!J:J)</f>
        <v>0</v>
      </c>
      <c r="I12" s="9"/>
      <c r="J12" s="9"/>
      <c r="K12" s="10" t="s">
        <v>60</v>
      </c>
      <c r="L12" s="5" t="s">
        <v>5</v>
      </c>
      <c r="M12" s="5">
        <f>IF(N12&gt;0,0,Q12)</f>
        <v>0</v>
      </c>
      <c r="N12" s="5">
        <f>IF(Q13&gt;0,1,0)</f>
        <v>0</v>
      </c>
      <c r="O12" s="5">
        <f>IF(N12=1,-1/COUNTA(R12:R15),0)</f>
        <v>0</v>
      </c>
      <c r="P12" s="5">
        <f>COUNTA(B12:B15)</f>
        <v>0</v>
      </c>
      <c r="Q12" s="5">
        <f>COUNTIF(S12:S15,S11)</f>
        <v>0</v>
      </c>
      <c r="R12" s="6" t="s">
        <v>0</v>
      </c>
      <c r="S12" s="5" t="str">
        <f>CONCATENATE(B12,R12)</f>
        <v>A</v>
      </c>
      <c r="T12" s="5">
        <f>IF(Q12&gt;0,Q12+P12,P12*3)</f>
        <v>0</v>
      </c>
      <c r="AE12" s="1"/>
      <c r="AF12" s="1"/>
      <c r="AG12" s="1"/>
      <c r="AH12" s="1"/>
      <c r="AI12" s="1"/>
      <c r="AJ12" s="1"/>
    </row>
    <row r="13" spans="1:36" s="4" customFormat="1" ht="15" x14ac:dyDescent="0.25">
      <c r="A13" s="131"/>
      <c r="B13" s="111"/>
      <c r="C13" s="101" t="str">
        <f ca="1">IF(PORTADA!$E$35="A",CONCATENATE(K13," ",G13),"")</f>
        <v>b) Give on</v>
      </c>
      <c r="D13" s="102"/>
      <c r="E13" s="96"/>
      <c r="F13" s="96"/>
      <c r="G13" s="33" t="s">
        <v>171</v>
      </c>
      <c r="H13" s="9">
        <f ca="1">LOOKUP(L15,DATOS!A:A,DATOS!K:K)</f>
        <v>0</v>
      </c>
      <c r="I13" s="9"/>
      <c r="J13" s="9"/>
      <c r="K13" s="10" t="s">
        <v>61</v>
      </c>
      <c r="L13" s="5">
        <f ca="1">IF(PORTADA!$E$35="A",T12,0)</f>
        <v>0</v>
      </c>
      <c r="M13" s="5"/>
      <c r="N13" s="5"/>
      <c r="O13" s="5"/>
      <c r="P13" s="5"/>
      <c r="Q13" s="5">
        <f>P12-Q12</f>
        <v>0</v>
      </c>
      <c r="R13" s="6" t="s">
        <v>1</v>
      </c>
      <c r="S13" s="5" t="str">
        <f>CONCATENATE(B13,R13)</f>
        <v>B</v>
      </c>
      <c r="T13" s="5"/>
      <c r="AE13" s="1"/>
      <c r="AF13" s="1"/>
      <c r="AG13" s="1"/>
      <c r="AH13" s="1"/>
      <c r="AI13" s="1"/>
      <c r="AJ13" s="1"/>
    </row>
    <row r="14" spans="1:36" s="4" customFormat="1" ht="15" x14ac:dyDescent="0.25">
      <c r="A14" s="131"/>
      <c r="B14" s="111"/>
      <c r="C14" s="101" t="str">
        <f ca="1">IF(PORTADA!$E$35="A",CONCATENATE(K14," ",G14),"")</f>
        <v>c) Give in</v>
      </c>
      <c r="D14" s="102"/>
      <c r="E14" s="96"/>
      <c r="F14" s="96"/>
      <c r="G14" s="33" t="s">
        <v>172</v>
      </c>
      <c r="H14" s="9">
        <f ca="1">LOOKUP(L15,DATOS!A:A,DATOS!L:L)</f>
        <v>0</v>
      </c>
      <c r="I14" s="9"/>
      <c r="J14" s="9"/>
      <c r="K14" s="10" t="s">
        <v>62</v>
      </c>
      <c r="L14" s="5"/>
      <c r="M14" s="5"/>
      <c r="N14" s="5"/>
      <c r="O14" s="5"/>
      <c r="P14" s="5"/>
      <c r="Q14" s="5"/>
      <c r="R14" s="6" t="s">
        <v>2</v>
      </c>
      <c r="S14" s="5" t="str">
        <f>CONCATENATE(B14,R14)</f>
        <v>C</v>
      </c>
      <c r="T14" s="5"/>
      <c r="AE14" s="1"/>
      <c r="AF14" s="1"/>
      <c r="AG14" s="1"/>
      <c r="AH14" s="1"/>
      <c r="AI14" s="1"/>
      <c r="AJ14" s="1"/>
    </row>
    <row r="15" spans="1:36" s="4" customFormat="1" ht="15" x14ac:dyDescent="0.25">
      <c r="A15" s="131"/>
      <c r="B15" s="111"/>
      <c r="C15" s="101" t="str">
        <f ca="1">IF(PORTADA!$E$35="A",CONCATENATE(K15," ",G15),"")</f>
        <v>d) Give up</v>
      </c>
      <c r="D15" s="102"/>
      <c r="E15" s="96"/>
      <c r="F15" s="96"/>
      <c r="G15" s="33" t="s">
        <v>173</v>
      </c>
      <c r="H15" s="9">
        <f ca="1">LOOKUP(L15,DATOS!A:A,DATOS!M:M)</f>
        <v>0</v>
      </c>
      <c r="I15" s="9"/>
      <c r="J15" s="9"/>
      <c r="K15" s="10" t="s">
        <v>47</v>
      </c>
      <c r="L15" s="34">
        <f ca="1">LOOKUP(L11,REPARTO!A:A,REPARTO!C:C)</f>
        <v>30</v>
      </c>
      <c r="M15" s="5"/>
      <c r="N15" s="5"/>
      <c r="O15" s="5"/>
      <c r="P15" s="5"/>
      <c r="Q15" s="5"/>
      <c r="R15" s="6" t="s">
        <v>3</v>
      </c>
      <c r="S15" s="5" t="str">
        <f>CONCATENATE(B15,R15)</f>
        <v>D</v>
      </c>
      <c r="T15" s="5"/>
      <c r="AE15" s="1"/>
      <c r="AF15" s="1"/>
      <c r="AG15" s="1"/>
      <c r="AH15" s="1"/>
      <c r="AI15" s="1"/>
      <c r="AJ15" s="1"/>
    </row>
    <row r="16" spans="1:36" s="4" customFormat="1" ht="15" x14ac:dyDescent="0.25">
      <c r="A16" s="92"/>
      <c r="B16" s="110"/>
      <c r="C16" s="94"/>
      <c r="D16" s="95"/>
      <c r="E16" s="96"/>
      <c r="F16" s="96"/>
      <c r="G16" s="31" t="s">
        <v>2</v>
      </c>
      <c r="H16" s="9">
        <f ca="1">LOOKUP(L21,DATOS!A:A,DATOS!N:N)</f>
        <v>0</v>
      </c>
      <c r="I16" s="9"/>
      <c r="J16" s="9"/>
      <c r="K16" s="10"/>
      <c r="AE16" s="1"/>
      <c r="AF16" s="1"/>
      <c r="AG16" s="1"/>
      <c r="AH16" s="1"/>
      <c r="AI16" s="1"/>
      <c r="AJ16" s="1"/>
    </row>
    <row r="17" spans="1:36" s="4" customFormat="1" ht="15" x14ac:dyDescent="0.25">
      <c r="A17" s="92"/>
      <c r="B17" s="97"/>
      <c r="C17" s="98" t="str">
        <f ca="1">IF(PORTADA!$E$35="A",CONCATENATE(L17,".- ",G17),"")</f>
        <v>3.- That man is no…… You should leave him (Ref: 75)</v>
      </c>
      <c r="D17" s="99"/>
      <c r="E17" s="92"/>
      <c r="F17" s="92"/>
      <c r="G17" s="31" t="s">
        <v>240</v>
      </c>
      <c r="H17" s="9" t="str">
        <f ca="1">LOOKUP(L21,DATOS!A:A,DATOS!H:H)</f>
        <v xml:space="preserve"> (Ref: 23)</v>
      </c>
      <c r="I17" s="9"/>
      <c r="J17" s="32"/>
      <c r="K17" s="10">
        <f>+L17</f>
        <v>3</v>
      </c>
      <c r="L17" s="7">
        <f>+L11+1</f>
        <v>3</v>
      </c>
      <c r="M17" s="5" t="s">
        <v>32</v>
      </c>
      <c r="N17" s="5" t="s">
        <v>33</v>
      </c>
      <c r="O17" s="5" t="s">
        <v>38</v>
      </c>
      <c r="P17" s="5" t="s">
        <v>34</v>
      </c>
      <c r="Q17" s="5" t="s">
        <v>35</v>
      </c>
      <c r="R17" s="5" t="s">
        <v>36</v>
      </c>
      <c r="S17" s="5" t="str">
        <f>CONCATENATE("X",G16)</f>
        <v>XC</v>
      </c>
      <c r="T17" s="5" t="s">
        <v>37</v>
      </c>
      <c r="AE17" s="1"/>
      <c r="AF17" s="1"/>
      <c r="AG17" s="1"/>
      <c r="AH17" s="1"/>
      <c r="AI17" s="1"/>
      <c r="AJ17" s="1"/>
    </row>
    <row r="18" spans="1:36" s="4" customFormat="1" ht="15" x14ac:dyDescent="0.25">
      <c r="A18" s="131">
        <f ca="1">IF($E$2="X",0,IF(L19&gt;2,G16,L19))</f>
        <v>0</v>
      </c>
      <c r="B18" s="111"/>
      <c r="C18" s="101" t="str">
        <f ca="1">IF(PORTADA!$E$35="A",CONCATENATE(K18," ",G18),"")</f>
        <v>a) Point</v>
      </c>
      <c r="D18" s="102"/>
      <c r="E18" s="96"/>
      <c r="F18" s="96"/>
      <c r="G18" s="33" t="s">
        <v>178</v>
      </c>
      <c r="H18" s="9">
        <f ca="1">LOOKUP(L21,DATOS!A:A,DATOS!J:J)</f>
        <v>0</v>
      </c>
      <c r="I18" s="9"/>
      <c r="J18" s="9"/>
      <c r="K18" s="10" t="s">
        <v>60</v>
      </c>
      <c r="L18" s="5" t="s">
        <v>5</v>
      </c>
      <c r="M18" s="5">
        <f>IF(N18&gt;0,0,Q18)</f>
        <v>0</v>
      </c>
      <c r="N18" s="5">
        <f>IF(Q19&gt;0,1,0)</f>
        <v>0</v>
      </c>
      <c r="O18" s="5">
        <f>IF(N18=1,-1/COUNTA(R18:R21),0)</f>
        <v>0</v>
      </c>
      <c r="P18" s="5">
        <f>COUNTA(B18:B21)</f>
        <v>0</v>
      </c>
      <c r="Q18" s="5">
        <f>COUNTIF(S18:S21,S17)</f>
        <v>0</v>
      </c>
      <c r="R18" s="6" t="s">
        <v>0</v>
      </c>
      <c r="S18" s="5" t="str">
        <f>CONCATENATE(B18,R18)</f>
        <v>A</v>
      </c>
      <c r="T18" s="5">
        <f>IF(Q18&gt;0,Q18+P18,P18*3)</f>
        <v>0</v>
      </c>
      <c r="AE18" s="1"/>
      <c r="AF18" s="1"/>
      <c r="AG18" s="1"/>
      <c r="AH18" s="1"/>
      <c r="AI18" s="1"/>
      <c r="AJ18" s="1"/>
    </row>
    <row r="19" spans="1:36" s="4" customFormat="1" ht="15" x14ac:dyDescent="0.25">
      <c r="A19" s="131"/>
      <c r="B19" s="111"/>
      <c r="C19" s="101" t="str">
        <f ca="1">IF(PORTADA!$E$35="A",CONCATENATE(K19," ",G19),"")</f>
        <v>b) Worth</v>
      </c>
      <c r="D19" s="102"/>
      <c r="E19" s="96"/>
      <c r="F19" s="96"/>
      <c r="G19" s="33" t="s">
        <v>179</v>
      </c>
      <c r="H19" s="9">
        <f ca="1">LOOKUP(L21,DATOS!A:A,DATOS!K:K)</f>
        <v>0</v>
      </c>
      <c r="I19" s="9"/>
      <c r="J19" s="9"/>
      <c r="K19" s="10" t="s">
        <v>61</v>
      </c>
      <c r="L19" s="5">
        <f ca="1">IF(PORTADA!$E$35="A",T18,0)</f>
        <v>0</v>
      </c>
      <c r="M19" s="5"/>
      <c r="N19" s="5"/>
      <c r="O19" s="5"/>
      <c r="P19" s="5"/>
      <c r="Q19" s="5">
        <f>P18-Q18</f>
        <v>0</v>
      </c>
      <c r="R19" s="6" t="s">
        <v>1</v>
      </c>
      <c r="S19" s="5" t="str">
        <f>CONCATENATE(B19,R19)</f>
        <v>B</v>
      </c>
      <c r="T19" s="5"/>
      <c r="AE19" s="1"/>
      <c r="AF19" s="1"/>
      <c r="AG19" s="1"/>
      <c r="AH19" s="1"/>
      <c r="AI19" s="1"/>
      <c r="AJ19" s="1"/>
    </row>
    <row r="20" spans="1:36" s="4" customFormat="1" ht="15" x14ac:dyDescent="0.25">
      <c r="A20" s="131"/>
      <c r="B20" s="111"/>
      <c r="C20" s="101" t="str">
        <f ca="1">IF(PORTADA!$E$35="A",CONCATENATE(K20," ",G20),"")</f>
        <v>c) Good</v>
      </c>
      <c r="D20" s="102"/>
      <c r="E20" s="96"/>
      <c r="F20" s="96"/>
      <c r="G20" s="33" t="s">
        <v>81</v>
      </c>
      <c r="H20" s="9">
        <f ca="1">LOOKUP(L21,DATOS!A:A,DATOS!L:L)</f>
        <v>0</v>
      </c>
      <c r="I20" s="9"/>
      <c r="J20" s="9"/>
      <c r="K20" s="10" t="s">
        <v>62</v>
      </c>
      <c r="L20" s="5"/>
      <c r="M20" s="5"/>
      <c r="N20" s="5"/>
      <c r="O20" s="5"/>
      <c r="P20" s="5"/>
      <c r="Q20" s="5"/>
      <c r="R20" s="6" t="s">
        <v>2</v>
      </c>
      <c r="S20" s="5" t="str">
        <f>CONCATENATE(B20,R20)</f>
        <v>C</v>
      </c>
      <c r="T20" s="5"/>
      <c r="AE20" s="1"/>
      <c r="AF20" s="1"/>
      <c r="AG20" s="1"/>
      <c r="AH20" s="1"/>
      <c r="AI20" s="1"/>
      <c r="AJ20" s="1"/>
    </row>
    <row r="21" spans="1:36" s="4" customFormat="1" ht="15" x14ac:dyDescent="0.25">
      <c r="A21" s="131"/>
      <c r="B21" s="111"/>
      <c r="C21" s="101" t="str">
        <f ca="1">IF(PORTADA!$E$35="A",CONCATENATE(K21," ",G21),"")</f>
        <v>d) Expensive</v>
      </c>
      <c r="D21" s="102"/>
      <c r="E21" s="96"/>
      <c r="F21" s="96"/>
      <c r="G21" s="33" t="s">
        <v>180</v>
      </c>
      <c r="H21" s="9">
        <f ca="1">LOOKUP(L21,DATOS!A:A,DATOS!M:M)</f>
        <v>0</v>
      </c>
      <c r="I21" s="9"/>
      <c r="J21" s="9"/>
      <c r="K21" s="10" t="s">
        <v>47</v>
      </c>
      <c r="L21" s="34">
        <f ca="1">LOOKUP(L17,REPARTO!A:A,REPARTO!C:C)</f>
        <v>23</v>
      </c>
      <c r="M21" s="5"/>
      <c r="N21" s="5"/>
      <c r="O21" s="5"/>
      <c r="P21" s="5"/>
      <c r="Q21" s="5"/>
      <c r="R21" s="6" t="s">
        <v>3</v>
      </c>
      <c r="S21" s="5" t="str">
        <f>CONCATENATE(B21,R21)</f>
        <v>D</v>
      </c>
      <c r="T21" s="5"/>
      <c r="AE21" s="1"/>
      <c r="AF21" s="1"/>
      <c r="AG21" s="1"/>
      <c r="AH21" s="1"/>
      <c r="AI21" s="1"/>
      <c r="AJ21" s="1"/>
    </row>
    <row r="22" spans="1:36" s="4" customFormat="1" ht="15" x14ac:dyDescent="0.25">
      <c r="A22" s="92"/>
      <c r="B22" s="110"/>
      <c r="C22" s="94"/>
      <c r="D22" s="95"/>
      <c r="E22" s="96"/>
      <c r="F22" s="96"/>
      <c r="G22" s="31" t="s">
        <v>0</v>
      </c>
      <c r="H22" s="9">
        <f ca="1">LOOKUP(L27,DATOS!A:A,DATOS!N:N)</f>
        <v>0</v>
      </c>
      <c r="I22" s="9"/>
      <c r="J22" s="9"/>
      <c r="K22" s="10"/>
      <c r="AE22" s="1"/>
      <c r="AF22" s="1"/>
      <c r="AG22" s="1"/>
      <c r="AH22" s="1"/>
      <c r="AI22" s="1"/>
      <c r="AJ22" s="1"/>
    </row>
    <row r="23" spans="1:36" s="4" customFormat="1" ht="15" x14ac:dyDescent="0.25">
      <c r="A23" s="92"/>
      <c r="B23" s="97"/>
      <c r="C23" s="98" t="str">
        <f ca="1">IF(PORTADA!$E$35="A",CONCATENATE(L23,".- ",G23),"")</f>
        <v>4.- We ran……petrol and had to walk nearly two miles. (Ref: 27)</v>
      </c>
      <c r="D23" s="99"/>
      <c r="E23" s="92"/>
      <c r="F23" s="92"/>
      <c r="G23" s="31" t="s">
        <v>241</v>
      </c>
      <c r="H23" s="9" t="str">
        <f ca="1">LOOKUP(L27,DATOS!A:A,DATOS!H:H)</f>
        <v xml:space="preserve"> (Ref: 157)</v>
      </c>
      <c r="I23" s="9"/>
      <c r="J23" s="32"/>
      <c r="K23" s="10">
        <f>+L23</f>
        <v>4</v>
      </c>
      <c r="L23" s="7">
        <f>+L17+1</f>
        <v>4</v>
      </c>
      <c r="M23" s="5" t="s">
        <v>32</v>
      </c>
      <c r="N23" s="5" t="s">
        <v>33</v>
      </c>
      <c r="O23" s="5" t="s">
        <v>38</v>
      </c>
      <c r="P23" s="5" t="s">
        <v>34</v>
      </c>
      <c r="Q23" s="5" t="s">
        <v>35</v>
      </c>
      <c r="R23" s="5" t="s">
        <v>36</v>
      </c>
      <c r="S23" s="5" t="str">
        <f>CONCATENATE("X",G22)</f>
        <v>XA</v>
      </c>
      <c r="T23" s="5" t="s">
        <v>37</v>
      </c>
      <c r="AE23" s="1"/>
      <c r="AF23" s="1"/>
      <c r="AG23" s="1"/>
      <c r="AH23" s="1"/>
      <c r="AI23" s="1"/>
      <c r="AJ23" s="1"/>
    </row>
    <row r="24" spans="1:36" s="4" customFormat="1" ht="15" x14ac:dyDescent="0.25">
      <c r="A24" s="131">
        <f ca="1">IF($E$2="X",0,IF(L25&gt;2,G22,L25))</f>
        <v>0</v>
      </c>
      <c r="B24" s="111"/>
      <c r="C24" s="101" t="str">
        <f ca="1">IF(PORTADA!$E$35="A",CONCATENATE(K24," ",G24),"")</f>
        <v>a) Out of</v>
      </c>
      <c r="D24" s="102"/>
      <c r="E24" s="96"/>
      <c r="F24" s="96"/>
      <c r="G24" s="33" t="s">
        <v>99</v>
      </c>
      <c r="H24" s="9">
        <f ca="1">LOOKUP(L27,DATOS!A:A,DATOS!J:J)</f>
        <v>0</v>
      </c>
      <c r="I24" s="9"/>
      <c r="J24" s="9"/>
      <c r="K24" s="10" t="s">
        <v>60</v>
      </c>
      <c r="L24" s="5" t="s">
        <v>5</v>
      </c>
      <c r="M24" s="5">
        <f>IF(N24&gt;0,0,Q24)</f>
        <v>0</v>
      </c>
      <c r="N24" s="5">
        <f>IF(Q25&gt;0,1,0)</f>
        <v>0</v>
      </c>
      <c r="O24" s="5">
        <f>IF(N24=1,-1/COUNTA(R24:R27),0)</f>
        <v>0</v>
      </c>
      <c r="P24" s="5">
        <f>COUNTA(B24:B27)</f>
        <v>0</v>
      </c>
      <c r="Q24" s="5">
        <f>COUNTIF(S24:S27,S23)</f>
        <v>0</v>
      </c>
      <c r="R24" s="6" t="s">
        <v>0</v>
      </c>
      <c r="S24" s="5" t="str">
        <f>CONCATENATE(B24,R24)</f>
        <v>A</v>
      </c>
      <c r="T24" s="5">
        <f>IF(Q24&gt;0,Q24+P24,P24*3)</f>
        <v>0</v>
      </c>
      <c r="AE24" s="1"/>
      <c r="AF24" s="1"/>
      <c r="AG24" s="1"/>
      <c r="AH24" s="1"/>
      <c r="AI24" s="1"/>
      <c r="AJ24" s="1"/>
    </row>
    <row r="25" spans="1:36" s="4" customFormat="1" ht="15" x14ac:dyDescent="0.25">
      <c r="A25" s="131"/>
      <c r="B25" s="111"/>
      <c r="C25" s="101" t="str">
        <f ca="1">IF(PORTADA!$E$35="A",CONCATENATE(K25," ",G25),"")</f>
        <v>b) Down</v>
      </c>
      <c r="D25" s="102"/>
      <c r="E25" s="96"/>
      <c r="F25" s="96"/>
      <c r="G25" s="33" t="s">
        <v>97</v>
      </c>
      <c r="H25" s="9">
        <f ca="1">LOOKUP(L27,DATOS!A:A,DATOS!K:K)</f>
        <v>0</v>
      </c>
      <c r="I25" s="9"/>
      <c r="J25" s="9"/>
      <c r="K25" s="10" t="s">
        <v>61</v>
      </c>
      <c r="L25" s="5">
        <f ca="1">IF(PORTADA!$E$35="A",T24,0)</f>
        <v>0</v>
      </c>
      <c r="M25" s="5"/>
      <c r="N25" s="5"/>
      <c r="O25" s="5"/>
      <c r="P25" s="5"/>
      <c r="Q25" s="5">
        <f>P24-Q24</f>
        <v>0</v>
      </c>
      <c r="R25" s="6" t="s">
        <v>1</v>
      </c>
      <c r="S25" s="5" t="str">
        <f>CONCATENATE(B25,R25)</f>
        <v>B</v>
      </c>
      <c r="T25" s="5"/>
      <c r="AE25" s="1"/>
      <c r="AF25" s="1"/>
      <c r="AG25" s="1"/>
      <c r="AH25" s="1"/>
      <c r="AI25" s="1"/>
      <c r="AJ25" s="1"/>
    </row>
    <row r="26" spans="1:36" s="4" customFormat="1" ht="15" x14ac:dyDescent="0.25">
      <c r="A26" s="131"/>
      <c r="B26" s="111"/>
      <c r="C26" s="101" t="str">
        <f ca="1">IF(PORTADA!$E$35="A",CONCATENATE(K26," ",G26),"")</f>
        <v>c) Into</v>
      </c>
      <c r="D26" s="102"/>
      <c r="E26" s="96"/>
      <c r="F26" s="96"/>
      <c r="G26" s="33" t="s">
        <v>75</v>
      </c>
      <c r="H26" s="9">
        <f ca="1">LOOKUP(L27,DATOS!A:A,DATOS!L:L)</f>
        <v>0</v>
      </c>
      <c r="I26" s="9"/>
      <c r="J26" s="9"/>
      <c r="K26" s="10" t="s">
        <v>62</v>
      </c>
      <c r="L26" s="5"/>
      <c r="M26" s="5"/>
      <c r="N26" s="5"/>
      <c r="O26" s="5"/>
      <c r="P26" s="5"/>
      <c r="Q26" s="5"/>
      <c r="R26" s="6" t="s">
        <v>2</v>
      </c>
      <c r="S26" s="5" t="str">
        <f>CONCATENATE(B26,R26)</f>
        <v>C</v>
      </c>
      <c r="T26" s="5"/>
      <c r="AE26" s="1"/>
      <c r="AF26" s="1"/>
      <c r="AG26" s="1"/>
      <c r="AH26" s="1"/>
      <c r="AI26" s="1"/>
      <c r="AJ26" s="1"/>
    </row>
    <row r="27" spans="1:36" s="4" customFormat="1" ht="15" x14ac:dyDescent="0.25">
      <c r="A27" s="131"/>
      <c r="B27" s="111"/>
      <c r="C27" s="101" t="str">
        <f ca="1">IF(PORTADA!$E$35="A",CONCATENATE(K27," ",G27),"")</f>
        <v>d) Off</v>
      </c>
      <c r="D27" s="102"/>
      <c r="E27" s="96"/>
      <c r="F27" s="96"/>
      <c r="G27" s="33" t="s">
        <v>142</v>
      </c>
      <c r="H27" s="9">
        <f ca="1">LOOKUP(L27,DATOS!A:A,DATOS!M:M)</f>
        <v>0</v>
      </c>
      <c r="I27" s="9"/>
      <c r="J27" s="9"/>
      <c r="K27" s="10" t="s">
        <v>47</v>
      </c>
      <c r="L27" s="34">
        <f ca="1">LOOKUP(L23,REPARTO!A:A,REPARTO!C:C)</f>
        <v>157</v>
      </c>
      <c r="M27" s="5"/>
      <c r="N27" s="5"/>
      <c r="O27" s="5"/>
      <c r="P27" s="5"/>
      <c r="Q27" s="5"/>
      <c r="R27" s="6" t="s">
        <v>3</v>
      </c>
      <c r="S27" s="5" t="str">
        <f>CONCATENATE(B27,R27)</f>
        <v>D</v>
      </c>
      <c r="T27" s="5"/>
      <c r="AE27" s="1"/>
      <c r="AF27" s="1"/>
      <c r="AG27" s="1"/>
      <c r="AH27" s="1"/>
      <c r="AI27" s="1"/>
      <c r="AJ27" s="1"/>
    </row>
    <row r="28" spans="1:36" s="4" customFormat="1" ht="15" x14ac:dyDescent="0.25">
      <c r="A28" s="92"/>
      <c r="B28" s="110"/>
      <c r="C28" s="94"/>
      <c r="D28" s="95"/>
      <c r="E28" s="96"/>
      <c r="F28" s="96"/>
      <c r="G28" s="31" t="s">
        <v>1</v>
      </c>
      <c r="H28" s="9">
        <f ca="1">LOOKUP(L33,DATOS!A:A,DATOS!N:N)</f>
        <v>0</v>
      </c>
      <c r="I28" s="9"/>
      <c r="J28" s="9"/>
      <c r="K28" s="10"/>
      <c r="AE28" s="1"/>
      <c r="AF28" s="1"/>
      <c r="AG28" s="1"/>
      <c r="AH28" s="1"/>
      <c r="AI28" s="1"/>
      <c r="AJ28" s="1"/>
    </row>
    <row r="29" spans="1:36" s="4" customFormat="1" ht="15" x14ac:dyDescent="0.25">
      <c r="A29" s="92"/>
      <c r="B29" s="97"/>
      <c r="C29" s="98" t="str">
        <f ca="1">IF(PORTADA!$E$35="A",CONCATENATE(L29,".- ",G29),"")</f>
        <v>5.- After the traffic lights take the firts turning …..the right. (Ref: 69)</v>
      </c>
      <c r="D29" s="99"/>
      <c r="E29" s="92"/>
      <c r="F29" s="92"/>
      <c r="G29" s="31" t="s">
        <v>242</v>
      </c>
      <c r="H29" s="9" t="str">
        <f ca="1">LOOKUP(L33,DATOS!A:A,DATOS!H:H)</f>
        <v xml:space="preserve"> (Ref: 218)</v>
      </c>
      <c r="I29" s="9"/>
      <c r="J29" s="32"/>
      <c r="K29" s="10">
        <f>+L29</f>
        <v>5</v>
      </c>
      <c r="L29" s="7">
        <f>+L23+1</f>
        <v>5</v>
      </c>
      <c r="M29" s="5" t="s">
        <v>32</v>
      </c>
      <c r="N29" s="5" t="s">
        <v>33</v>
      </c>
      <c r="O29" s="5" t="s">
        <v>38</v>
      </c>
      <c r="P29" s="5" t="s">
        <v>34</v>
      </c>
      <c r="Q29" s="5" t="s">
        <v>35</v>
      </c>
      <c r="R29" s="5" t="s">
        <v>36</v>
      </c>
      <c r="S29" s="5" t="str">
        <f>CONCATENATE("X",G28)</f>
        <v>XB</v>
      </c>
      <c r="T29" s="5" t="s">
        <v>37</v>
      </c>
      <c r="AE29" s="1"/>
      <c r="AF29" s="1"/>
      <c r="AG29" s="1"/>
      <c r="AH29" s="1"/>
      <c r="AI29" s="1"/>
      <c r="AJ29" s="1"/>
    </row>
    <row r="30" spans="1:36" s="4" customFormat="1" ht="15" x14ac:dyDescent="0.25">
      <c r="A30" s="131">
        <f ca="1">IF($E$2="X",0,IF(L31&gt;2,G28,L31))</f>
        <v>0</v>
      </c>
      <c r="B30" s="111"/>
      <c r="C30" s="101" t="str">
        <f ca="1">IF(PORTADA!$E$35="A",CONCATENATE(K30," ",G30),"")</f>
        <v>a) By</v>
      </c>
      <c r="D30" s="102"/>
      <c r="E30" s="96"/>
      <c r="F30" s="96"/>
      <c r="G30" s="33" t="s">
        <v>74</v>
      </c>
      <c r="H30" s="9">
        <f ca="1">LOOKUP(L33,DATOS!A:A,DATOS!J:J)</f>
        <v>0</v>
      </c>
      <c r="I30" s="9"/>
      <c r="J30" s="9"/>
      <c r="K30" s="10" t="s">
        <v>60</v>
      </c>
      <c r="L30" s="5" t="s">
        <v>5</v>
      </c>
      <c r="M30" s="5">
        <f>IF(N30&gt;0,0,Q30)</f>
        <v>0</v>
      </c>
      <c r="N30" s="5">
        <f>IF(Q31&gt;0,1,0)</f>
        <v>0</v>
      </c>
      <c r="O30" s="5">
        <f>IF(N30=1,-1/COUNTA(R30:R33),0)</f>
        <v>0</v>
      </c>
      <c r="P30" s="5">
        <f>COUNTA(B30:B33)</f>
        <v>0</v>
      </c>
      <c r="Q30" s="5">
        <f>COUNTIF(S30:S33,S29)</f>
        <v>0</v>
      </c>
      <c r="R30" s="6" t="s">
        <v>0</v>
      </c>
      <c r="S30" s="5" t="str">
        <f>CONCATENATE(B30,R30)</f>
        <v>A</v>
      </c>
      <c r="T30" s="5">
        <f>IF(Q30&gt;0,Q30+P30,P30*3)</f>
        <v>0</v>
      </c>
      <c r="AE30" s="1"/>
      <c r="AF30" s="1"/>
      <c r="AG30" s="1"/>
      <c r="AH30" s="1"/>
      <c r="AI30" s="1"/>
      <c r="AJ30" s="1"/>
    </row>
    <row r="31" spans="1:36" s="4" customFormat="1" ht="15" x14ac:dyDescent="0.25">
      <c r="A31" s="131"/>
      <c r="B31" s="111"/>
      <c r="C31" s="101" t="str">
        <f ca="1">IF(PORTADA!$E$35="A",CONCATENATE(K31," ",G31),"")</f>
        <v>b) On</v>
      </c>
      <c r="D31" s="102"/>
      <c r="E31" s="96"/>
      <c r="F31" s="96"/>
      <c r="G31" s="33" t="s">
        <v>72</v>
      </c>
      <c r="H31" s="9">
        <f ca="1">LOOKUP(L33,DATOS!A:A,DATOS!K:K)</f>
        <v>0</v>
      </c>
      <c r="I31" s="9"/>
      <c r="J31" s="9"/>
      <c r="K31" s="10" t="s">
        <v>61</v>
      </c>
      <c r="L31" s="5">
        <f ca="1">IF(PORTADA!$E$35="A",T30,0)</f>
        <v>0</v>
      </c>
      <c r="M31" s="5"/>
      <c r="N31" s="5"/>
      <c r="O31" s="5"/>
      <c r="P31" s="5"/>
      <c r="Q31" s="5">
        <f>P30-Q30</f>
        <v>0</v>
      </c>
      <c r="R31" s="6" t="s">
        <v>1</v>
      </c>
      <c r="S31" s="5" t="str">
        <f>CONCATENATE(B31,R31)</f>
        <v>B</v>
      </c>
      <c r="T31" s="5"/>
      <c r="AE31" s="1"/>
      <c r="AF31" s="1"/>
      <c r="AG31" s="1"/>
      <c r="AH31" s="1"/>
      <c r="AI31" s="1"/>
      <c r="AJ31" s="1"/>
    </row>
    <row r="32" spans="1:36" s="4" customFormat="1" ht="15" x14ac:dyDescent="0.25">
      <c r="A32" s="131"/>
      <c r="B32" s="111"/>
      <c r="C32" s="101" t="str">
        <f ca="1">IF(PORTADA!$E$35="A",CONCATENATE(K32," ",G32),"")</f>
        <v>c) In</v>
      </c>
      <c r="D32" s="102"/>
      <c r="E32" s="96"/>
      <c r="F32" s="96"/>
      <c r="G32" s="33" t="s">
        <v>73</v>
      </c>
      <c r="H32" s="9">
        <f ca="1">LOOKUP(L33,DATOS!A:A,DATOS!L:L)</f>
        <v>0</v>
      </c>
      <c r="I32" s="9"/>
      <c r="J32" s="9"/>
      <c r="K32" s="10" t="s">
        <v>62</v>
      </c>
      <c r="L32" s="5"/>
      <c r="M32" s="5"/>
      <c r="N32" s="5"/>
      <c r="O32" s="5"/>
      <c r="P32" s="5"/>
      <c r="Q32" s="5"/>
      <c r="R32" s="6" t="s">
        <v>2</v>
      </c>
      <c r="S32" s="5" t="str">
        <f>CONCATENATE(B32,R32)</f>
        <v>C</v>
      </c>
      <c r="T32" s="5"/>
      <c r="AE32" s="1"/>
      <c r="AF32" s="1"/>
      <c r="AG32" s="1"/>
      <c r="AH32" s="1"/>
      <c r="AI32" s="1"/>
      <c r="AJ32" s="1"/>
    </row>
    <row r="33" spans="1:36" s="4" customFormat="1" ht="15" x14ac:dyDescent="0.25">
      <c r="A33" s="131"/>
      <c r="B33" s="111"/>
      <c r="C33" s="101" t="str">
        <f ca="1">IF(PORTADA!$E$35="A",CONCATENATE(K33," ",G33),"")</f>
        <v>d) For</v>
      </c>
      <c r="D33" s="102"/>
      <c r="E33" s="96"/>
      <c r="F33" s="96"/>
      <c r="G33" s="33" t="s">
        <v>67</v>
      </c>
      <c r="H33" s="9">
        <f ca="1">LOOKUP(L33,DATOS!A:A,DATOS!M:M)</f>
        <v>0</v>
      </c>
      <c r="I33" s="9"/>
      <c r="J33" s="9"/>
      <c r="K33" s="10" t="s">
        <v>47</v>
      </c>
      <c r="L33" s="34">
        <f ca="1">LOOKUP(L29,REPARTO!A:A,REPARTO!C:C)</f>
        <v>218</v>
      </c>
      <c r="M33" s="5"/>
      <c r="N33" s="5"/>
      <c r="O33" s="5"/>
      <c r="P33" s="5"/>
      <c r="Q33" s="5"/>
      <c r="R33" s="6" t="s">
        <v>3</v>
      </c>
      <c r="S33" s="5" t="str">
        <f>CONCATENATE(B33,R33)</f>
        <v>D</v>
      </c>
      <c r="T33" s="5"/>
      <c r="AE33" s="1"/>
      <c r="AF33" s="1"/>
      <c r="AG33" s="1"/>
      <c r="AH33" s="1"/>
      <c r="AI33" s="1"/>
      <c r="AJ33" s="1"/>
    </row>
    <row r="34" spans="1:36" s="4" customFormat="1" ht="15" x14ac:dyDescent="0.25">
      <c r="A34" s="92"/>
      <c r="B34" s="110"/>
      <c r="C34" s="94"/>
      <c r="D34" s="95"/>
      <c r="E34" s="96"/>
      <c r="F34" s="96"/>
      <c r="G34" s="31" t="s">
        <v>2</v>
      </c>
      <c r="H34" s="9">
        <f ca="1">LOOKUP(L39,DATOS!A:A,DATOS!N:N)</f>
        <v>0</v>
      </c>
      <c r="I34" s="9"/>
      <c r="J34" s="9"/>
      <c r="K34" s="10"/>
      <c r="AE34" s="1"/>
      <c r="AF34" s="1"/>
      <c r="AG34" s="1"/>
      <c r="AH34" s="1"/>
      <c r="AI34" s="1"/>
      <c r="AJ34" s="1"/>
    </row>
    <row r="35" spans="1:36" s="4" customFormat="1" ht="15" x14ac:dyDescent="0.25">
      <c r="A35" s="92"/>
      <c r="B35" s="97"/>
      <c r="C35" s="98" t="str">
        <f ca="1">IF(PORTADA!$E$35="A",CONCATENATE(L35,".- ",G35),"")</f>
        <v>6.- The shooting of the picture…..start next month. (Ref: 161)</v>
      </c>
      <c r="D35" s="99"/>
      <c r="E35" s="92"/>
      <c r="F35" s="92"/>
      <c r="G35" s="31" t="s">
        <v>243</v>
      </c>
      <c r="H35" s="9" t="str">
        <f ca="1">LOOKUP(L39,DATOS!A:A,DATOS!H:H)</f>
        <v xml:space="preserve"> (Ref: 183)</v>
      </c>
      <c r="I35" s="9"/>
      <c r="J35" s="32"/>
      <c r="K35" s="10">
        <f>+L35</f>
        <v>6</v>
      </c>
      <c r="L35" s="7">
        <f>+L29+1</f>
        <v>6</v>
      </c>
      <c r="M35" s="5" t="s">
        <v>32</v>
      </c>
      <c r="N35" s="5" t="s">
        <v>33</v>
      </c>
      <c r="O35" s="5" t="s">
        <v>38</v>
      </c>
      <c r="P35" s="5" t="s">
        <v>34</v>
      </c>
      <c r="Q35" s="5" t="s">
        <v>35</v>
      </c>
      <c r="R35" s="5" t="s">
        <v>36</v>
      </c>
      <c r="S35" s="5" t="str">
        <f>CONCATENATE("X",G34)</f>
        <v>XC</v>
      </c>
      <c r="T35" s="5" t="s">
        <v>37</v>
      </c>
      <c r="AE35" s="1"/>
      <c r="AF35" s="1"/>
      <c r="AG35" s="1"/>
      <c r="AH35" s="1"/>
      <c r="AI35" s="1"/>
      <c r="AJ35" s="1"/>
    </row>
    <row r="36" spans="1:36" s="4" customFormat="1" ht="15" x14ac:dyDescent="0.25">
      <c r="A36" s="131">
        <f ca="1">IF($E$2="X",0,IF(L37&gt;2,G34,L37))</f>
        <v>0</v>
      </c>
      <c r="B36" s="111"/>
      <c r="C36" s="101" t="str">
        <f ca="1">IF(PORTADA!$E$35="A",CONCATENATE(K36," ",G36),"")</f>
        <v>a) It’s expected to</v>
      </c>
      <c r="D36" s="102"/>
      <c r="E36" s="96"/>
      <c r="F36" s="96"/>
      <c r="G36" s="33" t="s">
        <v>209</v>
      </c>
      <c r="H36" s="9">
        <f ca="1">LOOKUP(L39,DATOS!A:A,DATOS!J:J)</f>
        <v>0</v>
      </c>
      <c r="I36" s="9"/>
      <c r="J36" s="9"/>
      <c r="K36" s="10" t="s">
        <v>60</v>
      </c>
      <c r="L36" s="5" t="s">
        <v>5</v>
      </c>
      <c r="M36" s="5">
        <f>IF(N36&gt;0,0,Q36)</f>
        <v>0</v>
      </c>
      <c r="N36" s="5">
        <f>IF(Q37&gt;0,1,0)</f>
        <v>0</v>
      </c>
      <c r="O36" s="5">
        <f>IF(N36=1,-1/COUNTA(R36:R39),0)</f>
        <v>0</v>
      </c>
      <c r="P36" s="5">
        <f>COUNTA(B36:B39)</f>
        <v>0</v>
      </c>
      <c r="Q36" s="5">
        <f>COUNTIF(S36:S39,S35)</f>
        <v>0</v>
      </c>
      <c r="R36" s="6" t="s">
        <v>0</v>
      </c>
      <c r="S36" s="5" t="str">
        <f>CONCATENATE(B36,R36)</f>
        <v>A</v>
      </c>
      <c r="T36" s="5">
        <f>IF(Q36&gt;0,Q36+P36,P36*3)</f>
        <v>0</v>
      </c>
      <c r="AE36" s="1"/>
      <c r="AF36" s="1"/>
      <c r="AG36" s="1"/>
      <c r="AH36" s="1"/>
      <c r="AI36" s="1"/>
      <c r="AJ36" s="1"/>
    </row>
    <row r="37" spans="1:36" s="4" customFormat="1" ht="15" x14ac:dyDescent="0.25">
      <c r="A37" s="131"/>
      <c r="B37" s="111"/>
      <c r="C37" s="101" t="str">
        <f ca="1">IF(PORTADA!$E$35="A",CONCATENATE(K37," ",G37),"")</f>
        <v>b) Is expected will</v>
      </c>
      <c r="D37" s="102"/>
      <c r="E37" s="96"/>
      <c r="F37" s="96"/>
      <c r="G37" s="33" t="s">
        <v>210</v>
      </c>
      <c r="H37" s="9">
        <f ca="1">LOOKUP(L39,DATOS!A:A,DATOS!K:K)</f>
        <v>0</v>
      </c>
      <c r="I37" s="9"/>
      <c r="J37" s="9"/>
      <c r="K37" s="10" t="s">
        <v>61</v>
      </c>
      <c r="L37" s="5">
        <f ca="1">IF(PORTADA!$E$35="A",T36,0)</f>
        <v>0</v>
      </c>
      <c r="M37" s="5"/>
      <c r="N37" s="5"/>
      <c r="O37" s="5"/>
      <c r="P37" s="5"/>
      <c r="Q37" s="5">
        <f>P36-Q36</f>
        <v>0</v>
      </c>
      <c r="R37" s="6" t="s">
        <v>1</v>
      </c>
      <c r="S37" s="5" t="str">
        <f>CONCATENATE(B37,R37)</f>
        <v>B</v>
      </c>
      <c r="T37" s="5"/>
      <c r="AE37" s="1"/>
      <c r="AF37" s="1"/>
      <c r="AG37" s="1"/>
      <c r="AH37" s="1"/>
      <c r="AI37" s="1"/>
      <c r="AJ37" s="1"/>
    </row>
    <row r="38" spans="1:36" s="4" customFormat="1" ht="15" x14ac:dyDescent="0.25">
      <c r="A38" s="131"/>
      <c r="B38" s="111"/>
      <c r="C38" s="101" t="str">
        <f ca="1">IF(PORTADA!$E$35="A",CONCATENATE(K38," ",G38),"")</f>
        <v>c) Is expected to</v>
      </c>
      <c r="D38" s="102"/>
      <c r="E38" s="96"/>
      <c r="F38" s="96"/>
      <c r="G38" s="33" t="s">
        <v>211</v>
      </c>
      <c r="H38" s="9">
        <f ca="1">LOOKUP(L39,DATOS!A:A,DATOS!L:L)</f>
        <v>0</v>
      </c>
      <c r="I38" s="9"/>
      <c r="J38" s="9"/>
      <c r="K38" s="10" t="s">
        <v>62</v>
      </c>
      <c r="L38" s="5"/>
      <c r="M38" s="5"/>
      <c r="N38" s="5"/>
      <c r="O38" s="5"/>
      <c r="P38" s="5"/>
      <c r="Q38" s="5"/>
      <c r="R38" s="6" t="s">
        <v>2</v>
      </c>
      <c r="S38" s="5" t="str">
        <f>CONCATENATE(B38,R38)</f>
        <v>C</v>
      </c>
      <c r="T38" s="5"/>
      <c r="AE38" s="1"/>
      <c r="AF38" s="1"/>
      <c r="AG38" s="1"/>
      <c r="AH38" s="1"/>
      <c r="AI38" s="1"/>
      <c r="AJ38" s="1"/>
    </row>
    <row r="39" spans="1:36" s="4" customFormat="1" ht="15" x14ac:dyDescent="0.25">
      <c r="A39" s="131"/>
      <c r="B39" s="111"/>
      <c r="C39" s="101" t="str">
        <f ca="1">IF(PORTADA!$E$35="A",CONCATENATE(K39," ",G39),"")</f>
        <v>d) Are expected to</v>
      </c>
      <c r="D39" s="102"/>
      <c r="E39" s="96"/>
      <c r="F39" s="96"/>
      <c r="G39" s="33" t="s">
        <v>212</v>
      </c>
      <c r="H39" s="9">
        <f ca="1">LOOKUP(L39,DATOS!A:A,DATOS!M:M)</f>
        <v>0</v>
      </c>
      <c r="I39" s="9"/>
      <c r="J39" s="9"/>
      <c r="K39" s="10" t="s">
        <v>47</v>
      </c>
      <c r="L39" s="34">
        <f ca="1">LOOKUP(L35,REPARTO!A:A,REPARTO!C:C)</f>
        <v>183</v>
      </c>
      <c r="M39" s="5"/>
      <c r="N39" s="5"/>
      <c r="O39" s="5"/>
      <c r="P39" s="5"/>
      <c r="Q39" s="5"/>
      <c r="R39" s="6" t="s">
        <v>3</v>
      </c>
      <c r="S39" s="5" t="str">
        <f>CONCATENATE(B39,R39)</f>
        <v>D</v>
      </c>
      <c r="T39" s="5"/>
      <c r="AE39" s="1"/>
      <c r="AF39" s="1"/>
      <c r="AG39" s="1"/>
      <c r="AH39" s="1"/>
      <c r="AI39" s="1"/>
      <c r="AJ39" s="1"/>
    </row>
    <row r="40" spans="1:36" s="4" customFormat="1" ht="15" x14ac:dyDescent="0.25">
      <c r="A40" s="92"/>
      <c r="B40" s="110"/>
      <c r="C40" s="94"/>
      <c r="D40" s="95"/>
      <c r="E40" s="96"/>
      <c r="F40" s="96"/>
      <c r="G40" s="31" t="s">
        <v>0</v>
      </c>
      <c r="H40" s="9">
        <f ca="1">LOOKUP(L45,DATOS!A:A,DATOS!N:N)</f>
        <v>0</v>
      </c>
      <c r="I40" s="9"/>
      <c r="J40" s="9"/>
      <c r="K40" s="10"/>
      <c r="AE40" s="1"/>
      <c r="AF40" s="1"/>
      <c r="AG40" s="1"/>
      <c r="AH40" s="1"/>
      <c r="AI40" s="1"/>
      <c r="AJ40" s="1"/>
    </row>
    <row r="41" spans="1:36" s="4" customFormat="1" ht="15" x14ac:dyDescent="0.25">
      <c r="A41" s="92"/>
      <c r="B41" s="97"/>
      <c r="C41" s="98" t="str">
        <f ca="1">IF(PORTADA!$E$35="A",CONCATENATE(L41,".- ",G41),"")</f>
        <v>7.- They ……have been killed in the plane crash. (Ref: 219)</v>
      </c>
      <c r="D41" s="99"/>
      <c r="E41" s="92"/>
      <c r="F41" s="92"/>
      <c r="G41" s="31" t="s">
        <v>244</v>
      </c>
      <c r="H41" s="9" t="str">
        <f ca="1">LOOKUP(L45,DATOS!A:A,DATOS!H:H)</f>
        <v xml:space="preserve"> (Ref: 33)</v>
      </c>
      <c r="I41" s="9"/>
      <c r="J41" s="32"/>
      <c r="K41" s="10">
        <f>+L41</f>
        <v>7</v>
      </c>
      <c r="L41" s="7">
        <f>+L35+1</f>
        <v>7</v>
      </c>
      <c r="M41" s="5" t="s">
        <v>32</v>
      </c>
      <c r="N41" s="5" t="s">
        <v>33</v>
      </c>
      <c r="O41" s="5" t="s">
        <v>38</v>
      </c>
      <c r="P41" s="5" t="s">
        <v>34</v>
      </c>
      <c r="Q41" s="5" t="s">
        <v>35</v>
      </c>
      <c r="R41" s="5" t="s">
        <v>36</v>
      </c>
      <c r="S41" s="5" t="str">
        <f>CONCATENATE("X",G40)</f>
        <v>XA</v>
      </c>
      <c r="T41" s="5" t="s">
        <v>37</v>
      </c>
      <c r="AE41" s="1"/>
      <c r="AF41" s="1"/>
      <c r="AG41" s="1"/>
      <c r="AH41" s="1"/>
      <c r="AI41" s="1"/>
      <c r="AJ41" s="1"/>
    </row>
    <row r="42" spans="1:36" s="4" customFormat="1" ht="15" x14ac:dyDescent="0.25">
      <c r="A42" s="131">
        <f ca="1">IF($E$2="X",0,IF(L43&gt;2,G40,L43))</f>
        <v>0</v>
      </c>
      <c r="B42" s="111"/>
      <c r="C42" s="101" t="str">
        <f ca="1">IF(PORTADA!$E$35="A",CONCATENATE(K42," ",G42),"")</f>
        <v>a) Are reported to</v>
      </c>
      <c r="D42" s="102"/>
      <c r="E42" s="96"/>
      <c r="F42" s="96"/>
      <c r="G42" s="33" t="s">
        <v>231</v>
      </c>
      <c r="H42" s="9">
        <f ca="1">LOOKUP(L45,DATOS!A:A,DATOS!J:J)</f>
        <v>0</v>
      </c>
      <c r="I42" s="9"/>
      <c r="J42" s="9"/>
      <c r="K42" s="10" t="s">
        <v>60</v>
      </c>
      <c r="L42" s="5" t="s">
        <v>5</v>
      </c>
      <c r="M42" s="5">
        <f>IF(N42&gt;0,0,Q42)</f>
        <v>0</v>
      </c>
      <c r="N42" s="5">
        <f>IF(Q43&gt;0,1,0)</f>
        <v>0</v>
      </c>
      <c r="O42" s="5">
        <f>IF(N42=1,-1/COUNTA(R42:R45),0)</f>
        <v>0</v>
      </c>
      <c r="P42" s="5">
        <f>COUNTA(B42:B45)</f>
        <v>0</v>
      </c>
      <c r="Q42" s="5">
        <f>COUNTIF(S42:S45,S41)</f>
        <v>0</v>
      </c>
      <c r="R42" s="6" t="s">
        <v>0</v>
      </c>
      <c r="S42" s="5" t="str">
        <f>CONCATENATE(B42,R42)</f>
        <v>A</v>
      </c>
      <c r="T42" s="5">
        <f>IF(Q42&gt;0,Q42+P42,P42*3)</f>
        <v>0</v>
      </c>
      <c r="AE42" s="1"/>
      <c r="AF42" s="1"/>
      <c r="AG42" s="1"/>
      <c r="AH42" s="1"/>
      <c r="AI42" s="1"/>
      <c r="AJ42" s="1"/>
    </row>
    <row r="43" spans="1:36" s="4" customFormat="1" ht="15" x14ac:dyDescent="0.25">
      <c r="A43" s="131"/>
      <c r="B43" s="111"/>
      <c r="C43" s="101" t="str">
        <f ca="1">IF(PORTADA!$E$35="A",CONCATENATE(K43," ",G43),"")</f>
        <v>b) Are reported they</v>
      </c>
      <c r="D43" s="102"/>
      <c r="E43" s="96"/>
      <c r="F43" s="96"/>
      <c r="G43" s="33" t="s">
        <v>232</v>
      </c>
      <c r="H43" s="9">
        <f ca="1">LOOKUP(L45,DATOS!A:A,DATOS!K:K)</f>
        <v>0</v>
      </c>
      <c r="I43" s="9"/>
      <c r="J43" s="9"/>
      <c r="K43" s="10" t="s">
        <v>61</v>
      </c>
      <c r="L43" s="5">
        <f ca="1">IF(PORTADA!$E$35="A",T42,0)</f>
        <v>0</v>
      </c>
      <c r="M43" s="5"/>
      <c r="N43" s="5"/>
      <c r="O43" s="5"/>
      <c r="P43" s="5"/>
      <c r="Q43" s="5">
        <f>P42-Q42</f>
        <v>0</v>
      </c>
      <c r="R43" s="6" t="s">
        <v>1</v>
      </c>
      <c r="S43" s="5" t="str">
        <f>CONCATENATE(B43,R43)</f>
        <v>B</v>
      </c>
      <c r="T43" s="5"/>
      <c r="AE43" s="1"/>
      <c r="AF43" s="1"/>
      <c r="AG43" s="1"/>
      <c r="AH43" s="1"/>
      <c r="AI43" s="1"/>
      <c r="AJ43" s="1"/>
    </row>
    <row r="44" spans="1:36" s="4" customFormat="1" ht="15" x14ac:dyDescent="0.25">
      <c r="A44" s="131"/>
      <c r="B44" s="111"/>
      <c r="C44" s="101" t="str">
        <f ca="1">IF(PORTADA!$E$35="A",CONCATENATE(K44," ",G44),"")</f>
        <v>c) It’s reported to</v>
      </c>
      <c r="D44" s="102"/>
      <c r="E44" s="96"/>
      <c r="F44" s="96"/>
      <c r="G44" s="33" t="s">
        <v>233</v>
      </c>
      <c r="H44" s="9">
        <f ca="1">LOOKUP(L45,DATOS!A:A,DATOS!L:L)</f>
        <v>0</v>
      </c>
      <c r="I44" s="9"/>
      <c r="J44" s="9"/>
      <c r="K44" s="10" t="s">
        <v>62</v>
      </c>
      <c r="L44" s="5"/>
      <c r="M44" s="5"/>
      <c r="N44" s="5"/>
      <c r="O44" s="5"/>
      <c r="P44" s="5"/>
      <c r="Q44" s="5"/>
      <c r="R44" s="6" t="s">
        <v>2</v>
      </c>
      <c r="S44" s="5" t="str">
        <f>CONCATENATE(B44,R44)</f>
        <v>C</v>
      </c>
      <c r="T44" s="5"/>
      <c r="AE44" s="1"/>
      <c r="AF44" s="1"/>
      <c r="AG44" s="1"/>
      <c r="AH44" s="1"/>
      <c r="AI44" s="1"/>
      <c r="AJ44" s="1"/>
    </row>
    <row r="45" spans="1:36" s="4" customFormat="1" ht="15" x14ac:dyDescent="0.25">
      <c r="A45" s="131"/>
      <c r="B45" s="111"/>
      <c r="C45" s="101" t="str">
        <f ca="1">IF(PORTADA!$E$35="A",CONCATENATE(K45," ",G45),"")</f>
        <v>d) Are reported that</v>
      </c>
      <c r="D45" s="102"/>
      <c r="E45" s="96"/>
      <c r="F45" s="96"/>
      <c r="G45" s="33" t="s">
        <v>234</v>
      </c>
      <c r="H45" s="9">
        <f ca="1">LOOKUP(L45,DATOS!A:A,DATOS!M:M)</f>
        <v>0</v>
      </c>
      <c r="I45" s="9"/>
      <c r="J45" s="9"/>
      <c r="K45" s="10" t="s">
        <v>47</v>
      </c>
      <c r="L45" s="34">
        <f ca="1">LOOKUP(L41,REPARTO!A:A,REPARTO!C:C)</f>
        <v>33</v>
      </c>
      <c r="M45" s="5"/>
      <c r="N45" s="5"/>
      <c r="O45" s="5"/>
      <c r="P45" s="5"/>
      <c r="Q45" s="5"/>
      <c r="R45" s="6" t="s">
        <v>3</v>
      </c>
      <c r="S45" s="5" t="str">
        <f>CONCATENATE(B45,R45)</f>
        <v>D</v>
      </c>
      <c r="T45" s="5"/>
      <c r="AE45" s="1"/>
      <c r="AF45" s="1"/>
      <c r="AG45" s="1"/>
      <c r="AH45" s="1"/>
      <c r="AI45" s="1"/>
      <c r="AJ45" s="1"/>
    </row>
    <row r="46" spans="1:36" s="4" customFormat="1" ht="15" x14ac:dyDescent="0.25">
      <c r="A46" s="92"/>
      <c r="B46" s="110"/>
      <c r="C46" s="94"/>
      <c r="D46" s="95"/>
      <c r="E46" s="96"/>
      <c r="F46" s="96"/>
      <c r="G46" s="31" t="s">
        <v>1</v>
      </c>
      <c r="H46" s="9">
        <f ca="1">LOOKUP(L51,DATOS!A:A,DATOS!N:N)</f>
        <v>0</v>
      </c>
      <c r="I46" s="9"/>
      <c r="J46" s="9"/>
      <c r="K46" s="10"/>
      <c r="AE46" s="1"/>
      <c r="AF46" s="1"/>
      <c r="AG46" s="1"/>
      <c r="AH46" s="1"/>
      <c r="AI46" s="1"/>
      <c r="AJ46" s="1"/>
    </row>
    <row r="47" spans="1:36" s="4" customFormat="1" ht="15" x14ac:dyDescent="0.25">
      <c r="A47" s="92"/>
      <c r="B47" s="97"/>
      <c r="C47" s="98" t="str">
        <f ca="1">IF(PORTADA!$E$35="A",CONCATENATE(L47,".- ",G47),"")</f>
        <v>8.- Since becoming a widower he’s…..the bottle (Ref: 145)</v>
      </c>
      <c r="D47" s="99"/>
      <c r="E47" s="92"/>
      <c r="F47" s="92"/>
      <c r="G47" s="31" t="s">
        <v>245</v>
      </c>
      <c r="H47" s="9" t="str">
        <f ca="1">LOOKUP(L51,DATOS!A:A,DATOS!H:H)</f>
        <v xml:space="preserve"> (Ref: 104)</v>
      </c>
      <c r="I47" s="9"/>
      <c r="J47" s="32"/>
      <c r="K47" s="10">
        <f>+L47</f>
        <v>8</v>
      </c>
      <c r="L47" s="7">
        <f>+L41+1</f>
        <v>8</v>
      </c>
      <c r="M47" s="5" t="s">
        <v>32</v>
      </c>
      <c r="N47" s="5" t="s">
        <v>33</v>
      </c>
      <c r="O47" s="5" t="s">
        <v>38</v>
      </c>
      <c r="P47" s="5" t="s">
        <v>34</v>
      </c>
      <c r="Q47" s="5" t="s">
        <v>35</v>
      </c>
      <c r="R47" s="5" t="s">
        <v>36</v>
      </c>
      <c r="S47" s="5" t="str">
        <f>CONCATENATE("X",G46)</f>
        <v>XB</v>
      </c>
      <c r="T47" s="5" t="s">
        <v>37</v>
      </c>
      <c r="AE47" s="1"/>
      <c r="AF47" s="1"/>
      <c r="AG47" s="1"/>
      <c r="AH47" s="1"/>
      <c r="AI47" s="1"/>
      <c r="AJ47" s="1"/>
    </row>
    <row r="48" spans="1:36" s="4" customFormat="1" ht="15" x14ac:dyDescent="0.25">
      <c r="A48" s="131">
        <f ca="1">IF($E$2="X",0,IF(L49&gt;2,G46,L49))</f>
        <v>0</v>
      </c>
      <c r="B48" s="111"/>
      <c r="C48" s="101" t="str">
        <f ca="1">IF(PORTADA!$E$35="A",CONCATENATE(K48," ",G48),"")</f>
        <v>a) Taken up</v>
      </c>
      <c r="D48" s="102"/>
      <c r="E48" s="96"/>
      <c r="F48" s="96"/>
      <c r="G48" s="33" t="s">
        <v>205</v>
      </c>
      <c r="H48" s="9">
        <f ca="1">LOOKUP(L51,DATOS!A:A,DATOS!J:J)</f>
        <v>0</v>
      </c>
      <c r="I48" s="9"/>
      <c r="J48" s="9"/>
      <c r="K48" s="10" t="s">
        <v>60</v>
      </c>
      <c r="L48" s="5" t="s">
        <v>5</v>
      </c>
      <c r="M48" s="5">
        <f>IF(N48&gt;0,0,Q48)</f>
        <v>0</v>
      </c>
      <c r="N48" s="5">
        <f>IF(Q49&gt;0,1,0)</f>
        <v>0</v>
      </c>
      <c r="O48" s="5">
        <f>IF(N48=1,-1/COUNTA(R48:R51),0)</f>
        <v>0</v>
      </c>
      <c r="P48" s="5">
        <f>COUNTA(B48:B51)</f>
        <v>0</v>
      </c>
      <c r="Q48" s="5">
        <f>COUNTIF(S48:S51,S47)</f>
        <v>0</v>
      </c>
      <c r="R48" s="6" t="s">
        <v>0</v>
      </c>
      <c r="S48" s="5" t="str">
        <f>CONCATENATE(B48,R48)</f>
        <v>A</v>
      </c>
      <c r="T48" s="5">
        <f>IF(Q48&gt;0,Q48+P48,P48*3)</f>
        <v>0</v>
      </c>
      <c r="AE48" s="1"/>
      <c r="AF48" s="1"/>
      <c r="AG48" s="1"/>
      <c r="AH48" s="1"/>
      <c r="AI48" s="1"/>
      <c r="AJ48" s="1"/>
    </row>
    <row r="49" spans="1:36" s="4" customFormat="1" ht="15" x14ac:dyDescent="0.25">
      <c r="A49" s="131"/>
      <c r="B49" s="111"/>
      <c r="C49" s="101" t="str">
        <f ca="1">IF(PORTADA!$E$35="A",CONCATENATE(K49," ",G49),"")</f>
        <v>b) Taken to</v>
      </c>
      <c r="D49" s="102"/>
      <c r="E49" s="96"/>
      <c r="F49" s="96"/>
      <c r="G49" s="33" t="s">
        <v>206</v>
      </c>
      <c r="H49" s="9">
        <f ca="1">LOOKUP(L51,DATOS!A:A,DATOS!K:K)</f>
        <v>0</v>
      </c>
      <c r="I49" s="9"/>
      <c r="J49" s="9"/>
      <c r="K49" s="10" t="s">
        <v>61</v>
      </c>
      <c r="L49" s="5">
        <f ca="1">IF(PORTADA!$E$35="A",T48,0)</f>
        <v>0</v>
      </c>
      <c r="M49" s="5"/>
      <c r="N49" s="5"/>
      <c r="O49" s="5"/>
      <c r="P49" s="5"/>
      <c r="Q49" s="5">
        <f>P48-Q48</f>
        <v>0</v>
      </c>
      <c r="R49" s="6" t="s">
        <v>1</v>
      </c>
      <c r="S49" s="5" t="str">
        <f>CONCATENATE(B49,R49)</f>
        <v>B</v>
      </c>
      <c r="T49" s="5"/>
      <c r="AE49" s="1"/>
      <c r="AF49" s="1"/>
      <c r="AG49" s="1"/>
      <c r="AH49" s="1"/>
      <c r="AI49" s="1"/>
      <c r="AJ49" s="1"/>
    </row>
    <row r="50" spans="1:36" s="4" customFormat="1" ht="15" x14ac:dyDescent="0.25">
      <c r="A50" s="131"/>
      <c r="B50" s="111"/>
      <c r="C50" s="101" t="str">
        <f ca="1">IF(PORTADA!$E$35="A",CONCATENATE(K50," ",G50),"")</f>
        <v>c) Gone to</v>
      </c>
      <c r="D50" s="102"/>
      <c r="E50" s="96"/>
      <c r="F50" s="96"/>
      <c r="G50" s="33" t="s">
        <v>207</v>
      </c>
      <c r="H50" s="9">
        <f ca="1">LOOKUP(L51,DATOS!A:A,DATOS!L:L)</f>
        <v>0</v>
      </c>
      <c r="I50" s="9"/>
      <c r="J50" s="9"/>
      <c r="K50" s="10" t="s">
        <v>62</v>
      </c>
      <c r="L50" s="5"/>
      <c r="M50" s="5"/>
      <c r="N50" s="5"/>
      <c r="O50" s="5"/>
      <c r="P50" s="5"/>
      <c r="Q50" s="5"/>
      <c r="R50" s="6" t="s">
        <v>2</v>
      </c>
      <c r="S50" s="5" t="str">
        <f>CONCATENATE(B50,R50)</f>
        <v>C</v>
      </c>
      <c r="T50" s="5"/>
      <c r="AE50" s="1"/>
      <c r="AF50" s="1"/>
      <c r="AG50" s="1"/>
      <c r="AH50" s="1"/>
      <c r="AI50" s="1"/>
      <c r="AJ50" s="1"/>
    </row>
    <row r="51" spans="1:36" s="4" customFormat="1" ht="15" x14ac:dyDescent="0.25">
      <c r="A51" s="131"/>
      <c r="B51" s="111"/>
      <c r="C51" s="101" t="str">
        <f ca="1">IF(PORTADA!$E$35="A",CONCATENATE(K51," ",G51),"")</f>
        <v>d) Gone for</v>
      </c>
      <c r="D51" s="102"/>
      <c r="E51" s="96"/>
      <c r="F51" s="96"/>
      <c r="G51" s="33" t="s">
        <v>208</v>
      </c>
      <c r="H51" s="9">
        <f ca="1">LOOKUP(L51,DATOS!A:A,DATOS!M:M)</f>
        <v>0</v>
      </c>
      <c r="I51" s="9"/>
      <c r="J51" s="9"/>
      <c r="K51" s="10" t="s">
        <v>47</v>
      </c>
      <c r="L51" s="34">
        <f ca="1">LOOKUP(L47,REPARTO!A:A,REPARTO!C:C)</f>
        <v>104</v>
      </c>
      <c r="M51" s="5"/>
      <c r="N51" s="5"/>
      <c r="O51" s="5"/>
      <c r="P51" s="5"/>
      <c r="Q51" s="5"/>
      <c r="R51" s="6" t="s">
        <v>3</v>
      </c>
      <c r="S51" s="5" t="str">
        <f>CONCATENATE(B51,R51)</f>
        <v>D</v>
      </c>
      <c r="T51" s="5"/>
      <c r="AE51" s="1"/>
      <c r="AF51" s="1"/>
      <c r="AG51" s="1"/>
      <c r="AH51" s="1"/>
      <c r="AI51" s="1"/>
      <c r="AJ51" s="1"/>
    </row>
    <row r="52" spans="1:36" s="4" customFormat="1" ht="15" x14ac:dyDescent="0.25">
      <c r="A52" s="92"/>
      <c r="B52" s="110"/>
      <c r="C52" s="94"/>
      <c r="D52" s="95"/>
      <c r="E52" s="96"/>
      <c r="F52" s="96"/>
      <c r="G52" s="31" t="s">
        <v>0</v>
      </c>
      <c r="H52" s="9">
        <f ca="1">LOOKUP(L57,DATOS!A:A,DATOS!N:N)</f>
        <v>0</v>
      </c>
      <c r="I52" s="9"/>
      <c r="J52" s="9"/>
      <c r="K52" s="10"/>
      <c r="AE52" s="1"/>
      <c r="AF52" s="1"/>
      <c r="AG52" s="1"/>
      <c r="AH52" s="1"/>
      <c r="AI52" s="1"/>
      <c r="AJ52" s="1"/>
    </row>
    <row r="53" spans="1:36" s="4" customFormat="1" ht="15" x14ac:dyDescent="0.25">
      <c r="A53" s="92"/>
      <c r="B53" s="97"/>
      <c r="C53" s="98" t="str">
        <f ca="1">IF(PORTADA!$E$35="A",CONCATENATE(L53,".- ",G53),"")</f>
        <v>9.- “I’told him to hurry up”. “………, I said to him.” (Ref: 164)</v>
      </c>
      <c r="D53" s="99"/>
      <c r="E53" s="92"/>
      <c r="F53" s="92"/>
      <c r="G53" s="31" t="s">
        <v>246</v>
      </c>
      <c r="H53" s="9" t="str">
        <f ca="1">LOOKUP(L57,DATOS!A:A,DATOS!H:H)</f>
        <v xml:space="preserve"> (Ref: 95)</v>
      </c>
      <c r="I53" s="9"/>
      <c r="J53" s="32"/>
      <c r="K53" s="10">
        <f>+L53</f>
        <v>9</v>
      </c>
      <c r="L53" s="7">
        <f>+L47+1</f>
        <v>9</v>
      </c>
      <c r="M53" s="5" t="s">
        <v>32</v>
      </c>
      <c r="N53" s="5" t="s">
        <v>33</v>
      </c>
      <c r="O53" s="5" t="s">
        <v>38</v>
      </c>
      <c r="P53" s="5" t="s">
        <v>34</v>
      </c>
      <c r="Q53" s="5" t="s">
        <v>35</v>
      </c>
      <c r="R53" s="5" t="s">
        <v>36</v>
      </c>
      <c r="S53" s="5" t="str">
        <f>CONCATENATE("X",G52)</f>
        <v>XA</v>
      </c>
      <c r="T53" s="5" t="s">
        <v>37</v>
      </c>
      <c r="AE53" s="1"/>
      <c r="AF53" s="1"/>
      <c r="AG53" s="1"/>
      <c r="AH53" s="1"/>
      <c r="AI53" s="1"/>
      <c r="AJ53" s="1"/>
    </row>
    <row r="54" spans="1:36" s="4" customFormat="1" ht="15" x14ac:dyDescent="0.25">
      <c r="A54" s="131">
        <f ca="1">IF($E$2="X",0,IF(L55&gt;2,G52,L55))</f>
        <v>0</v>
      </c>
      <c r="B54" s="111"/>
      <c r="C54" s="101" t="str">
        <f ca="1">IF(PORTADA!$E$35="A",CONCATENATE(K54," ",G54),"")</f>
        <v>a) Hurry up</v>
      </c>
      <c r="D54" s="102"/>
      <c r="E54" s="96"/>
      <c r="F54" s="96"/>
      <c r="G54" s="33" t="s">
        <v>213</v>
      </c>
      <c r="H54" s="9">
        <f ca="1">LOOKUP(L57,DATOS!A:A,DATOS!J:J)</f>
        <v>0</v>
      </c>
      <c r="I54" s="9"/>
      <c r="J54" s="9"/>
      <c r="K54" s="10" t="s">
        <v>60</v>
      </c>
      <c r="L54" s="5" t="s">
        <v>5</v>
      </c>
      <c r="M54" s="5">
        <f>IF(N54&gt;0,0,Q54)</f>
        <v>0</v>
      </c>
      <c r="N54" s="5">
        <f>IF(Q55&gt;0,1,0)</f>
        <v>0</v>
      </c>
      <c r="O54" s="5">
        <f>IF(N54=1,-1/COUNTA(R54:R57),0)</f>
        <v>0</v>
      </c>
      <c r="P54" s="5">
        <f>COUNTA(B54:B57)</f>
        <v>0</v>
      </c>
      <c r="Q54" s="5">
        <f>COUNTIF(S54:S57,S53)</f>
        <v>0</v>
      </c>
      <c r="R54" s="6" t="s">
        <v>0</v>
      </c>
      <c r="S54" s="5" t="str">
        <f>CONCATENATE(B54,R54)</f>
        <v>A</v>
      </c>
      <c r="T54" s="5">
        <f>IF(Q54&gt;0,Q54+P54,P54*3)</f>
        <v>0</v>
      </c>
      <c r="AE54" s="1"/>
      <c r="AF54" s="1"/>
      <c r="AG54" s="1"/>
      <c r="AH54" s="1"/>
      <c r="AI54" s="1"/>
      <c r="AJ54" s="1"/>
    </row>
    <row r="55" spans="1:36" s="4" customFormat="1" ht="15" x14ac:dyDescent="0.25">
      <c r="A55" s="131"/>
      <c r="B55" s="111"/>
      <c r="C55" s="101" t="str">
        <f ca="1">IF(PORTADA!$E$35="A",CONCATENATE(K55," ",G55),"")</f>
        <v>b) You hurry</v>
      </c>
      <c r="D55" s="102"/>
      <c r="E55" s="96"/>
      <c r="F55" s="96"/>
      <c r="G55" s="33" t="s">
        <v>214</v>
      </c>
      <c r="H55" s="9">
        <f ca="1">LOOKUP(L57,DATOS!A:A,DATOS!K:K)</f>
        <v>0</v>
      </c>
      <c r="I55" s="9"/>
      <c r="J55" s="9"/>
      <c r="K55" s="10" t="s">
        <v>61</v>
      </c>
      <c r="L55" s="5">
        <f ca="1">IF(PORTADA!$E$35="A",T54,0)</f>
        <v>0</v>
      </c>
      <c r="M55" s="5"/>
      <c r="N55" s="5"/>
      <c r="O55" s="5"/>
      <c r="P55" s="5"/>
      <c r="Q55" s="5">
        <f>P54-Q54</f>
        <v>0</v>
      </c>
      <c r="R55" s="6" t="s">
        <v>1</v>
      </c>
      <c r="S55" s="5" t="str">
        <f>CONCATENATE(B55,R55)</f>
        <v>B</v>
      </c>
      <c r="T55" s="5"/>
      <c r="AE55" s="1"/>
      <c r="AF55" s="1"/>
      <c r="AG55" s="1"/>
      <c r="AH55" s="1"/>
      <c r="AI55" s="1"/>
      <c r="AJ55" s="1"/>
    </row>
    <row r="56" spans="1:36" s="4" customFormat="1" ht="15" x14ac:dyDescent="0.25">
      <c r="A56" s="131"/>
      <c r="B56" s="111"/>
      <c r="C56" s="101" t="str">
        <f ca="1">IF(PORTADA!$E$35="A",CONCATENATE(K56," ",G56),"")</f>
        <v>c) You’ll hurry</v>
      </c>
      <c r="D56" s="102"/>
      <c r="E56" s="96"/>
      <c r="F56" s="96"/>
      <c r="G56" s="33" t="s">
        <v>215</v>
      </c>
      <c r="H56" s="9">
        <f ca="1">LOOKUP(L57,DATOS!A:A,DATOS!L:L)</f>
        <v>0</v>
      </c>
      <c r="I56" s="9"/>
      <c r="J56" s="9"/>
      <c r="K56" s="10" t="s">
        <v>62</v>
      </c>
      <c r="L56" s="5"/>
      <c r="M56" s="5"/>
      <c r="N56" s="5"/>
      <c r="O56" s="5"/>
      <c r="P56" s="5"/>
      <c r="Q56" s="5"/>
      <c r="R56" s="6" t="s">
        <v>2</v>
      </c>
      <c r="S56" s="5" t="str">
        <f>CONCATENATE(B56,R56)</f>
        <v>C</v>
      </c>
      <c r="T56" s="5"/>
      <c r="AE56" s="1"/>
      <c r="AF56" s="1"/>
      <c r="AG56" s="1"/>
      <c r="AH56" s="1"/>
      <c r="AI56" s="1"/>
      <c r="AJ56" s="1"/>
    </row>
    <row r="57" spans="1:36" s="4" customFormat="1" ht="15" x14ac:dyDescent="0.25">
      <c r="A57" s="131"/>
      <c r="B57" s="111"/>
      <c r="C57" s="101" t="str">
        <f ca="1">IF(PORTADA!$E$35="A",CONCATENATE(K57," ",G57),"")</f>
        <v>d) Hurry you</v>
      </c>
      <c r="D57" s="102"/>
      <c r="E57" s="96"/>
      <c r="F57" s="96"/>
      <c r="G57" s="33" t="s">
        <v>216</v>
      </c>
      <c r="H57" s="9">
        <f ca="1">LOOKUP(L57,DATOS!A:A,DATOS!M:M)</f>
        <v>0</v>
      </c>
      <c r="I57" s="9"/>
      <c r="J57" s="9"/>
      <c r="K57" s="10" t="s">
        <v>47</v>
      </c>
      <c r="L57" s="34">
        <f ca="1">LOOKUP(L53,REPARTO!A:A,REPARTO!C:C)</f>
        <v>95</v>
      </c>
      <c r="M57" s="5"/>
      <c r="N57" s="5"/>
      <c r="O57" s="5"/>
      <c r="P57" s="5"/>
      <c r="Q57" s="5"/>
      <c r="R57" s="6" t="s">
        <v>3</v>
      </c>
      <c r="S57" s="5" t="str">
        <f>CONCATENATE(B57,R57)</f>
        <v>D</v>
      </c>
      <c r="T57" s="5"/>
      <c r="AE57" s="1"/>
      <c r="AF57" s="1"/>
      <c r="AG57" s="1"/>
      <c r="AH57" s="1"/>
      <c r="AI57" s="1"/>
      <c r="AJ57" s="1"/>
    </row>
    <row r="58" spans="1:36" s="4" customFormat="1" ht="15" x14ac:dyDescent="0.25">
      <c r="A58" s="92"/>
      <c r="B58" s="110"/>
      <c r="C58" s="94"/>
      <c r="D58" s="95"/>
      <c r="E58" s="96"/>
      <c r="F58" s="96"/>
      <c r="G58" s="31" t="s">
        <v>1</v>
      </c>
      <c r="H58" s="9">
        <f ca="1">LOOKUP(L63,DATOS!A:A,DATOS!N:N)</f>
        <v>0</v>
      </c>
      <c r="I58" s="9"/>
      <c r="J58" s="9"/>
      <c r="K58" s="10"/>
      <c r="AE58" s="1"/>
      <c r="AF58" s="1"/>
      <c r="AG58" s="1"/>
      <c r="AH58" s="1"/>
      <c r="AI58" s="1"/>
      <c r="AJ58" s="1"/>
    </row>
    <row r="59" spans="1:36" s="4" customFormat="1" ht="15" x14ac:dyDescent="0.25">
      <c r="A59" s="92"/>
      <c r="B59" s="97"/>
      <c r="C59" s="98" t="str">
        <f ca="1">IF(PORTADA!$E$35="A",CONCATENATE(L59,".- ",G59),"")</f>
        <v>10.- She would fall if she…….on that banana skin. (Ref: 172)</v>
      </c>
      <c r="D59" s="99"/>
      <c r="E59" s="92"/>
      <c r="F59" s="92"/>
      <c r="G59" s="31" t="s">
        <v>247</v>
      </c>
      <c r="H59" s="9" t="str">
        <f ca="1">LOOKUP(L63,DATOS!A:A,DATOS!H:H)</f>
        <v xml:space="preserve"> (Ref: 75)</v>
      </c>
      <c r="I59" s="9"/>
      <c r="J59" s="32"/>
      <c r="K59" s="10">
        <f>+L59</f>
        <v>10</v>
      </c>
      <c r="L59" s="7">
        <f>+L53+1</f>
        <v>10</v>
      </c>
      <c r="M59" s="5" t="s">
        <v>32</v>
      </c>
      <c r="N59" s="5" t="s">
        <v>33</v>
      </c>
      <c r="O59" s="5" t="s">
        <v>38</v>
      </c>
      <c r="P59" s="5" t="s">
        <v>34</v>
      </c>
      <c r="Q59" s="5" t="s">
        <v>35</v>
      </c>
      <c r="R59" s="5" t="s">
        <v>36</v>
      </c>
      <c r="S59" s="5" t="str">
        <f>CONCATENATE("X",G58)</f>
        <v>XB</v>
      </c>
      <c r="T59" s="5" t="s">
        <v>37</v>
      </c>
      <c r="AE59" s="1"/>
      <c r="AF59" s="1"/>
      <c r="AG59" s="1"/>
      <c r="AH59" s="1"/>
      <c r="AI59" s="1"/>
      <c r="AJ59" s="1"/>
    </row>
    <row r="60" spans="1:36" s="4" customFormat="1" ht="15" x14ac:dyDescent="0.25">
      <c r="A60" s="131">
        <f ca="1">IF($E$2="X",0,IF(L61&gt;2,G58,L61))</f>
        <v>0</v>
      </c>
      <c r="B60" s="111"/>
      <c r="C60" s="101" t="str">
        <f ca="1">IF(PORTADA!$E$35="A",CONCATENATE(K60," ",G60),"")</f>
        <v>a) Step</v>
      </c>
      <c r="D60" s="102"/>
      <c r="E60" s="96"/>
      <c r="F60" s="96"/>
      <c r="G60" s="33" t="s">
        <v>220</v>
      </c>
      <c r="H60" s="9">
        <f ca="1">LOOKUP(L63,DATOS!A:A,DATOS!J:J)</f>
        <v>0</v>
      </c>
      <c r="I60" s="9"/>
      <c r="J60" s="9"/>
      <c r="K60" s="10" t="s">
        <v>60</v>
      </c>
      <c r="L60" s="5" t="s">
        <v>5</v>
      </c>
      <c r="M60" s="5">
        <f>IF(N60&gt;0,0,Q60)</f>
        <v>0</v>
      </c>
      <c r="N60" s="5">
        <f>IF(Q61&gt;0,1,0)</f>
        <v>0</v>
      </c>
      <c r="O60" s="5">
        <f>IF(N60=1,-1/COUNTA(R60:R63),0)</f>
        <v>0</v>
      </c>
      <c r="P60" s="5">
        <f>COUNTA(B60:B63)</f>
        <v>0</v>
      </c>
      <c r="Q60" s="5">
        <f>COUNTIF(S60:S63,S59)</f>
        <v>0</v>
      </c>
      <c r="R60" s="6" t="s">
        <v>0</v>
      </c>
      <c r="S60" s="5" t="str">
        <f>CONCATENATE(B60,R60)</f>
        <v>A</v>
      </c>
      <c r="T60" s="5">
        <f>IF(Q60&gt;0,Q60+P60,P60*3)</f>
        <v>0</v>
      </c>
      <c r="AE60" s="1"/>
      <c r="AF60" s="1"/>
      <c r="AG60" s="1"/>
      <c r="AH60" s="1"/>
      <c r="AI60" s="1"/>
      <c r="AJ60" s="1"/>
    </row>
    <row r="61" spans="1:36" s="4" customFormat="1" ht="15" x14ac:dyDescent="0.25">
      <c r="A61" s="131"/>
      <c r="B61" s="111"/>
      <c r="C61" s="101" t="str">
        <f ca="1">IF(PORTADA!$E$35="A",CONCATENATE(K61," ",G61),"")</f>
        <v>b) Stepped</v>
      </c>
      <c r="D61" s="102"/>
      <c r="E61" s="96"/>
      <c r="F61" s="96"/>
      <c r="G61" s="33" t="s">
        <v>221</v>
      </c>
      <c r="H61" s="9">
        <f ca="1">LOOKUP(L63,DATOS!A:A,DATOS!K:K)</f>
        <v>0</v>
      </c>
      <c r="I61" s="9"/>
      <c r="J61" s="9"/>
      <c r="K61" s="10" t="s">
        <v>61</v>
      </c>
      <c r="L61" s="5">
        <f ca="1">IF(PORTADA!$E$35="A",T60,0)</f>
        <v>0</v>
      </c>
      <c r="M61" s="5"/>
      <c r="N61" s="5"/>
      <c r="O61" s="5"/>
      <c r="P61" s="5"/>
      <c r="Q61" s="5">
        <f>P60-Q60</f>
        <v>0</v>
      </c>
      <c r="R61" s="6" t="s">
        <v>1</v>
      </c>
      <c r="S61" s="5" t="str">
        <f>CONCATENATE(B61,R61)</f>
        <v>B</v>
      </c>
      <c r="T61" s="5"/>
      <c r="AE61" s="1"/>
      <c r="AF61" s="1"/>
      <c r="AG61" s="1"/>
      <c r="AH61" s="1"/>
      <c r="AI61" s="1"/>
      <c r="AJ61" s="1"/>
    </row>
    <row r="62" spans="1:36" s="4" customFormat="1" ht="15" x14ac:dyDescent="0.25">
      <c r="A62" s="131"/>
      <c r="B62" s="111"/>
      <c r="C62" s="101" t="str">
        <f ca="1">IF(PORTADA!$E$35="A",CONCATENATE(K62," ",G62),"")</f>
        <v>c) Would step</v>
      </c>
      <c r="D62" s="102"/>
      <c r="E62" s="96"/>
      <c r="F62" s="96"/>
      <c r="G62" s="33" t="s">
        <v>222</v>
      </c>
      <c r="H62" s="9">
        <f ca="1">LOOKUP(L63,DATOS!A:A,DATOS!L:L)</f>
        <v>0</v>
      </c>
      <c r="I62" s="9"/>
      <c r="J62" s="9"/>
      <c r="K62" s="10" t="s">
        <v>62</v>
      </c>
      <c r="L62" s="5"/>
      <c r="M62" s="5"/>
      <c r="N62" s="5"/>
      <c r="O62" s="5"/>
      <c r="P62" s="5"/>
      <c r="Q62" s="5"/>
      <c r="R62" s="6" t="s">
        <v>2</v>
      </c>
      <c r="S62" s="5" t="str">
        <f>CONCATENATE(B62,R62)</f>
        <v>C</v>
      </c>
      <c r="T62" s="5"/>
      <c r="AE62" s="1"/>
      <c r="AF62" s="1"/>
      <c r="AG62" s="1"/>
      <c r="AH62" s="1"/>
      <c r="AI62" s="1"/>
      <c r="AJ62" s="1"/>
    </row>
    <row r="63" spans="1:36" s="4" customFormat="1" ht="15" x14ac:dyDescent="0.25">
      <c r="A63" s="131"/>
      <c r="B63" s="111"/>
      <c r="C63" s="101" t="str">
        <f ca="1">IF(PORTADA!$E$35="A",CONCATENATE(K63," ",G63),"")</f>
        <v>d) Steps</v>
      </c>
      <c r="D63" s="102"/>
      <c r="E63" s="96"/>
      <c r="F63" s="96"/>
      <c r="G63" s="33" t="s">
        <v>223</v>
      </c>
      <c r="H63" s="9">
        <f ca="1">LOOKUP(L63,DATOS!A:A,DATOS!M:M)</f>
        <v>0</v>
      </c>
      <c r="I63" s="9"/>
      <c r="J63" s="9"/>
      <c r="K63" s="10" t="s">
        <v>47</v>
      </c>
      <c r="L63" s="34">
        <f ca="1">LOOKUP(L59,REPARTO!A:A,REPARTO!C:C)</f>
        <v>75</v>
      </c>
      <c r="M63" s="5"/>
      <c r="N63" s="5"/>
      <c r="O63" s="5"/>
      <c r="P63" s="5"/>
      <c r="Q63" s="5"/>
      <c r="R63" s="6" t="s">
        <v>3</v>
      </c>
      <c r="S63" s="5" t="str">
        <f>CONCATENATE(B63,R63)</f>
        <v>D</v>
      </c>
      <c r="T63" s="5"/>
      <c r="AE63" s="1"/>
      <c r="AF63" s="1"/>
      <c r="AG63" s="1"/>
      <c r="AH63" s="1"/>
      <c r="AI63" s="1"/>
      <c r="AJ63" s="1"/>
    </row>
    <row r="64" spans="1:36" s="4" customFormat="1" ht="15" x14ac:dyDescent="0.25">
      <c r="A64" s="92"/>
      <c r="B64" s="110"/>
      <c r="C64" s="94"/>
      <c r="D64" s="95"/>
      <c r="E64" s="96"/>
      <c r="F64" s="96"/>
      <c r="G64" s="31" t="s">
        <v>2</v>
      </c>
      <c r="H64" s="9">
        <f ca="1">LOOKUP(L69,DATOS!A:A,DATOS!N:N)</f>
        <v>0</v>
      </c>
      <c r="I64" s="9"/>
      <c r="J64" s="9"/>
      <c r="K64" s="10"/>
      <c r="AE64" s="1"/>
      <c r="AF64" s="1"/>
      <c r="AG64" s="1"/>
      <c r="AH64" s="1"/>
      <c r="AI64" s="1"/>
      <c r="AJ64" s="1"/>
    </row>
    <row r="65" spans="1:36" s="4" customFormat="1" ht="15" x14ac:dyDescent="0.25">
      <c r="A65" s="92"/>
      <c r="B65" s="97"/>
      <c r="C65" s="98" t="str">
        <f ca="1">IF(PORTADA!$E$35="A",CONCATENATE(L65,".- ",G65),"")</f>
        <v>11.- There was a …..and all the runners were off. (Ref: 47)</v>
      </c>
      <c r="D65" s="99"/>
      <c r="E65" s="92"/>
      <c r="F65" s="92"/>
      <c r="G65" s="31" t="s">
        <v>248</v>
      </c>
      <c r="H65" s="9" t="str">
        <f ca="1">LOOKUP(L69,DATOS!A:A,DATOS!H:H)</f>
        <v xml:space="preserve"> (Ref: 37)</v>
      </c>
      <c r="I65" s="9"/>
      <c r="J65" s="32"/>
      <c r="K65" s="10">
        <f>+L65</f>
        <v>11</v>
      </c>
      <c r="L65" s="7">
        <f>+L59+1</f>
        <v>11</v>
      </c>
      <c r="M65" s="5" t="s">
        <v>32</v>
      </c>
      <c r="N65" s="5" t="s">
        <v>33</v>
      </c>
      <c r="O65" s="5" t="s">
        <v>38</v>
      </c>
      <c r="P65" s="5" t="s">
        <v>34</v>
      </c>
      <c r="Q65" s="5" t="s">
        <v>35</v>
      </c>
      <c r="R65" s="5" t="s">
        <v>36</v>
      </c>
      <c r="S65" s="5" t="str">
        <f>CONCATENATE("X",G64)</f>
        <v>XC</v>
      </c>
      <c r="T65" s="5" t="s">
        <v>37</v>
      </c>
      <c r="AE65" s="1"/>
      <c r="AF65" s="1"/>
      <c r="AG65" s="1"/>
      <c r="AH65" s="1"/>
      <c r="AI65" s="1"/>
      <c r="AJ65" s="1"/>
    </row>
    <row r="66" spans="1:36" s="4" customFormat="1" ht="15" x14ac:dyDescent="0.25">
      <c r="A66" s="131">
        <f ca="1">IF($E$2="X",0,IF(L67&gt;2,G64,L67))</f>
        <v>0</v>
      </c>
      <c r="B66" s="111"/>
      <c r="C66" s="101" t="str">
        <f ca="1">IF(PORTADA!$E$35="A",CONCATENATE(K66," ",G66),"")</f>
        <v>a) Warning</v>
      </c>
      <c r="D66" s="102"/>
      <c r="E66" s="96"/>
      <c r="F66" s="96"/>
      <c r="G66" s="33" t="s">
        <v>174</v>
      </c>
      <c r="H66" s="9">
        <f ca="1">LOOKUP(L69,DATOS!A:A,DATOS!J:J)</f>
        <v>0</v>
      </c>
      <c r="I66" s="9"/>
      <c r="J66" s="9"/>
      <c r="K66" s="10" t="s">
        <v>60</v>
      </c>
      <c r="L66" s="5" t="s">
        <v>5</v>
      </c>
      <c r="M66" s="5">
        <f>IF(N66&gt;0,0,Q66)</f>
        <v>0</v>
      </c>
      <c r="N66" s="5">
        <f>IF(Q67&gt;0,1,0)</f>
        <v>0</v>
      </c>
      <c r="O66" s="5">
        <f>IF(N66=1,-1/COUNTA(R66:R69),0)</f>
        <v>0</v>
      </c>
      <c r="P66" s="5">
        <f>COUNTA(B66:B69)</f>
        <v>0</v>
      </c>
      <c r="Q66" s="5">
        <f>COUNTIF(S66:S69,S65)</f>
        <v>0</v>
      </c>
      <c r="R66" s="6" t="s">
        <v>0</v>
      </c>
      <c r="S66" s="5" t="str">
        <f>CONCATENATE(B66,R66)</f>
        <v>A</v>
      </c>
      <c r="T66" s="5">
        <f>IF(Q66&gt;0,Q66+P66,P66*3)</f>
        <v>0</v>
      </c>
      <c r="AE66" s="1"/>
      <c r="AF66" s="1"/>
      <c r="AG66" s="1"/>
      <c r="AH66" s="1"/>
      <c r="AI66" s="1"/>
      <c r="AJ66" s="1"/>
    </row>
    <row r="67" spans="1:36" s="4" customFormat="1" ht="15" x14ac:dyDescent="0.25">
      <c r="A67" s="131"/>
      <c r="B67" s="111"/>
      <c r="C67" s="101" t="str">
        <f ca="1">IF(PORTADA!$E$35="A",CONCATENATE(K67," ",G67),"")</f>
        <v>b) Sign</v>
      </c>
      <c r="D67" s="102"/>
      <c r="E67" s="96"/>
      <c r="F67" s="96"/>
      <c r="G67" s="33" t="s">
        <v>175</v>
      </c>
      <c r="H67" s="9">
        <f ca="1">LOOKUP(L69,DATOS!A:A,DATOS!K:K)</f>
        <v>0</v>
      </c>
      <c r="I67" s="9"/>
      <c r="J67" s="9"/>
      <c r="K67" s="10" t="s">
        <v>61</v>
      </c>
      <c r="L67" s="5">
        <f ca="1">IF(PORTADA!$E$35="A",T66,0)</f>
        <v>0</v>
      </c>
      <c r="M67" s="5"/>
      <c r="N67" s="5"/>
      <c r="O67" s="5"/>
      <c r="P67" s="5"/>
      <c r="Q67" s="5">
        <f>P66-Q66</f>
        <v>0</v>
      </c>
      <c r="R67" s="6" t="s">
        <v>1</v>
      </c>
      <c r="S67" s="5" t="str">
        <f>CONCATENATE(B67,R67)</f>
        <v>B</v>
      </c>
      <c r="T67" s="5"/>
      <c r="AE67" s="1"/>
      <c r="AF67" s="1"/>
      <c r="AG67" s="1"/>
      <c r="AH67" s="1"/>
      <c r="AI67" s="1"/>
      <c r="AJ67" s="1"/>
    </row>
    <row r="68" spans="1:36" s="4" customFormat="1" ht="15" x14ac:dyDescent="0.25">
      <c r="A68" s="131"/>
      <c r="B68" s="111"/>
      <c r="C68" s="101" t="str">
        <f ca="1">IF(PORTADA!$E$35="A",CONCATENATE(K68," ",G68),"")</f>
        <v>c) Shot</v>
      </c>
      <c r="D68" s="102"/>
      <c r="E68" s="96"/>
      <c r="F68" s="96"/>
      <c r="G68" s="33" t="s">
        <v>176</v>
      </c>
      <c r="H68" s="9">
        <f ca="1">LOOKUP(L69,DATOS!A:A,DATOS!L:L)</f>
        <v>0</v>
      </c>
      <c r="I68" s="9"/>
      <c r="J68" s="9"/>
      <c r="K68" s="10" t="s">
        <v>62</v>
      </c>
      <c r="L68" s="5"/>
      <c r="M68" s="5"/>
      <c r="N68" s="5"/>
      <c r="O68" s="5"/>
      <c r="P68" s="5"/>
      <c r="Q68" s="5"/>
      <c r="R68" s="6" t="s">
        <v>2</v>
      </c>
      <c r="S68" s="5" t="str">
        <f>CONCATENATE(B68,R68)</f>
        <v>C</v>
      </c>
      <c r="T68" s="5"/>
      <c r="AE68" s="1"/>
      <c r="AF68" s="1"/>
      <c r="AG68" s="1"/>
      <c r="AH68" s="1"/>
      <c r="AI68" s="1"/>
      <c r="AJ68" s="1"/>
    </row>
    <row r="69" spans="1:36" s="4" customFormat="1" ht="15" x14ac:dyDescent="0.25">
      <c r="A69" s="131"/>
      <c r="B69" s="111"/>
      <c r="C69" s="101" t="str">
        <f ca="1">IF(PORTADA!$E$35="A",CONCATENATE(K69," ",G69),"")</f>
        <v>d) Show</v>
      </c>
      <c r="D69" s="102"/>
      <c r="E69" s="96"/>
      <c r="F69" s="96"/>
      <c r="G69" s="33" t="s">
        <v>177</v>
      </c>
      <c r="H69" s="9">
        <f ca="1">LOOKUP(L69,DATOS!A:A,DATOS!M:M)</f>
        <v>0</v>
      </c>
      <c r="I69" s="9"/>
      <c r="J69" s="9"/>
      <c r="K69" s="10" t="s">
        <v>47</v>
      </c>
      <c r="L69" s="34">
        <f ca="1">LOOKUP(L65,REPARTO!A:A,REPARTO!C:C)</f>
        <v>37</v>
      </c>
      <c r="M69" s="5"/>
      <c r="N69" s="5"/>
      <c r="O69" s="5"/>
      <c r="P69" s="5"/>
      <c r="Q69" s="5"/>
      <c r="R69" s="6" t="s">
        <v>3</v>
      </c>
      <c r="S69" s="5" t="str">
        <f>CONCATENATE(B69,R69)</f>
        <v>D</v>
      </c>
      <c r="T69" s="5"/>
      <c r="AE69" s="1"/>
      <c r="AF69" s="1"/>
      <c r="AG69" s="1"/>
      <c r="AH69" s="1"/>
      <c r="AI69" s="1"/>
      <c r="AJ69" s="1"/>
    </row>
    <row r="70" spans="1:36" s="4" customFormat="1" ht="15" x14ac:dyDescent="0.25">
      <c r="A70" s="92"/>
      <c r="B70" s="110"/>
      <c r="C70" s="94"/>
      <c r="D70" s="95"/>
      <c r="E70" s="96"/>
      <c r="F70" s="96"/>
      <c r="G70" s="31" t="s">
        <v>0</v>
      </c>
      <c r="H70" s="9" t="str">
        <f ca="1">LOOKUP(L75,DATOS!A:A,DATOS!N:N)</f>
        <v>B</v>
      </c>
      <c r="I70" s="9"/>
      <c r="J70" s="9"/>
      <c r="K70" s="10"/>
      <c r="AE70" s="1"/>
      <c r="AF70" s="1"/>
      <c r="AG70" s="1"/>
      <c r="AH70" s="1"/>
      <c r="AI70" s="1"/>
      <c r="AJ70" s="1"/>
    </row>
    <row r="71" spans="1:36" s="4" customFormat="1" ht="15" x14ac:dyDescent="0.25">
      <c r="A71" s="92"/>
      <c r="B71" s="97"/>
      <c r="C71" s="98" t="str">
        <f ca="1">IF(PORTADA!$E$35="A",CONCATENATE(L71,".- ",G71),"")</f>
        <v>12.- The film will…..by the time we  get there (Ref: 188)</v>
      </c>
      <c r="D71" s="99"/>
      <c r="E71" s="92"/>
      <c r="F71" s="92"/>
      <c r="G71" s="31" t="s">
        <v>249</v>
      </c>
      <c r="H71" s="9" t="str">
        <f ca="1">LOOKUP(L75,DATOS!A:A,DATOS!H:H)</f>
        <v>You shouldn’t ….at the poor boy. (Ref: 17)</v>
      </c>
      <c r="I71" s="9"/>
      <c r="J71" s="32"/>
      <c r="K71" s="10">
        <f>+L71</f>
        <v>12</v>
      </c>
      <c r="L71" s="7">
        <f>+L65+1</f>
        <v>12</v>
      </c>
      <c r="M71" s="5" t="s">
        <v>32</v>
      </c>
      <c r="N71" s="5" t="s">
        <v>33</v>
      </c>
      <c r="O71" s="5" t="s">
        <v>38</v>
      </c>
      <c r="P71" s="5" t="s">
        <v>34</v>
      </c>
      <c r="Q71" s="5" t="s">
        <v>35</v>
      </c>
      <c r="R71" s="5" t="s">
        <v>36</v>
      </c>
      <c r="S71" s="5" t="str">
        <f>CONCATENATE("X",G70)</f>
        <v>XA</v>
      </c>
      <c r="T71" s="5" t="s">
        <v>37</v>
      </c>
      <c r="AE71" s="1"/>
      <c r="AF71" s="1"/>
      <c r="AG71" s="1"/>
      <c r="AH71" s="1"/>
      <c r="AI71" s="1"/>
      <c r="AJ71" s="1"/>
    </row>
    <row r="72" spans="1:36" s="4" customFormat="1" ht="15" x14ac:dyDescent="0.25">
      <c r="A72" s="131">
        <f ca="1">IF($E$2="X",0,IF(L73&gt;2,G70,L73))</f>
        <v>0</v>
      </c>
      <c r="B72" s="111"/>
      <c r="C72" s="101" t="str">
        <f ca="1">IF(PORTADA!$E$35="A",CONCATENATE(K72," ",G72),"")</f>
        <v>a) Already have started</v>
      </c>
      <c r="D72" s="102"/>
      <c r="E72" s="96"/>
      <c r="F72" s="96"/>
      <c r="G72" s="33" t="s">
        <v>224</v>
      </c>
      <c r="H72" s="9" t="str">
        <f ca="1">LOOKUP(L75,DATOS!A:A,DATOS!J:J)</f>
        <v>Shouting</v>
      </c>
      <c r="I72" s="9"/>
      <c r="J72" s="9"/>
      <c r="K72" s="10" t="s">
        <v>60</v>
      </c>
      <c r="L72" s="5" t="s">
        <v>5</v>
      </c>
      <c r="M72" s="5">
        <f>IF(N72&gt;0,0,Q72)</f>
        <v>0</v>
      </c>
      <c r="N72" s="5">
        <f>IF(Q73&gt;0,1,0)</f>
        <v>0</v>
      </c>
      <c r="O72" s="5">
        <f>IF(N72=1,-1/COUNTA(R72:R75),0)</f>
        <v>0</v>
      </c>
      <c r="P72" s="5">
        <f>COUNTA(B72:B75)</f>
        <v>0</v>
      </c>
      <c r="Q72" s="5">
        <f>COUNTIF(S72:S75,S71)</f>
        <v>0</v>
      </c>
      <c r="R72" s="6" t="s">
        <v>0</v>
      </c>
      <c r="S72" s="5" t="str">
        <f>CONCATENATE(B72,R72)</f>
        <v>A</v>
      </c>
      <c r="T72" s="5">
        <f>IF(Q72&gt;0,Q72+P72,P72*3)</f>
        <v>0</v>
      </c>
      <c r="AE72" s="1"/>
      <c r="AF72" s="1"/>
      <c r="AG72" s="1"/>
      <c r="AH72" s="1"/>
      <c r="AI72" s="1"/>
      <c r="AJ72" s="1"/>
    </row>
    <row r="73" spans="1:36" s="4" customFormat="1" ht="15" x14ac:dyDescent="0.25">
      <c r="A73" s="131"/>
      <c r="B73" s="111"/>
      <c r="C73" s="101" t="str">
        <f ca="1">IF(PORTADA!$E$35="A",CONCATENATE(K73," ",G73),"")</f>
        <v>b) Already started</v>
      </c>
      <c r="D73" s="102"/>
      <c r="E73" s="96"/>
      <c r="F73" s="96"/>
      <c r="G73" s="33" t="s">
        <v>225</v>
      </c>
      <c r="H73" s="9" t="str">
        <f ca="1">LOOKUP(L75,DATOS!A:A,DATOS!K:K)</f>
        <v>Have shouted</v>
      </c>
      <c r="I73" s="9"/>
      <c r="J73" s="9"/>
      <c r="K73" s="10" t="s">
        <v>61</v>
      </c>
      <c r="L73" s="5">
        <f ca="1">IF(PORTADA!$E$35="A",T72,0)</f>
        <v>0</v>
      </c>
      <c r="M73" s="5"/>
      <c r="N73" s="5"/>
      <c r="O73" s="5"/>
      <c r="P73" s="5"/>
      <c r="Q73" s="5">
        <f>P72-Q72</f>
        <v>0</v>
      </c>
      <c r="R73" s="6" t="s">
        <v>1</v>
      </c>
      <c r="S73" s="5" t="str">
        <f>CONCATENATE(B73,R73)</f>
        <v>B</v>
      </c>
      <c r="T73" s="5"/>
      <c r="AE73" s="1"/>
      <c r="AF73" s="1"/>
      <c r="AG73" s="1"/>
      <c r="AH73" s="1"/>
      <c r="AI73" s="1"/>
      <c r="AJ73" s="1"/>
    </row>
    <row r="74" spans="1:36" s="4" customFormat="1" ht="15" x14ac:dyDescent="0.25">
      <c r="A74" s="131"/>
      <c r="B74" s="111"/>
      <c r="C74" s="101" t="str">
        <f ca="1">IF(PORTADA!$E$35="A",CONCATENATE(K74," ",G74),"")</f>
        <v>c) Be starting</v>
      </c>
      <c r="D74" s="102"/>
      <c r="E74" s="96"/>
      <c r="F74" s="96"/>
      <c r="G74" s="33" t="s">
        <v>226</v>
      </c>
      <c r="H74" s="9" t="str">
        <f ca="1">LOOKUP(L75,DATOS!A:A,DATOS!L:L)</f>
        <v>Shouted</v>
      </c>
      <c r="I74" s="9"/>
      <c r="J74" s="9"/>
      <c r="K74" s="10" t="s">
        <v>62</v>
      </c>
      <c r="L74" s="5"/>
      <c r="M74" s="5"/>
      <c r="N74" s="5"/>
      <c r="O74" s="5"/>
      <c r="P74" s="5"/>
      <c r="Q74" s="5"/>
      <c r="R74" s="6" t="s">
        <v>2</v>
      </c>
      <c r="S74" s="5" t="str">
        <f>CONCATENATE(B74,R74)</f>
        <v>C</v>
      </c>
      <c r="T74" s="5"/>
      <c r="AE74" s="1"/>
      <c r="AF74" s="1"/>
      <c r="AG74" s="1"/>
      <c r="AH74" s="1"/>
      <c r="AI74" s="1"/>
      <c r="AJ74" s="1"/>
    </row>
    <row r="75" spans="1:36" s="4" customFormat="1" ht="15" x14ac:dyDescent="0.25">
      <c r="A75" s="131"/>
      <c r="B75" s="111"/>
      <c r="C75" s="101" t="str">
        <f ca="1">IF(PORTADA!$E$35="A",CONCATENATE(K75," ",G75),"")</f>
        <v>d) Have been starting</v>
      </c>
      <c r="D75" s="102"/>
      <c r="E75" s="96"/>
      <c r="F75" s="96"/>
      <c r="G75" s="33" t="s">
        <v>227</v>
      </c>
      <c r="H75" s="9" t="str">
        <f ca="1">LOOKUP(L75,DATOS!A:A,DATOS!M:M)</f>
        <v>To shout</v>
      </c>
      <c r="I75" s="9"/>
      <c r="J75" s="9"/>
      <c r="K75" s="10" t="s">
        <v>47</v>
      </c>
      <c r="L75" s="34">
        <f ca="1">LOOKUP(L71,REPARTO!A:A,REPARTO!C:C)</f>
        <v>17</v>
      </c>
      <c r="M75" s="5"/>
      <c r="N75" s="5"/>
      <c r="O75" s="5"/>
      <c r="P75" s="5"/>
      <c r="Q75" s="5"/>
      <c r="R75" s="6" t="s">
        <v>3</v>
      </c>
      <c r="S75" s="5" t="str">
        <f>CONCATENATE(B75,R75)</f>
        <v>D</v>
      </c>
      <c r="T75" s="5"/>
      <c r="AE75" s="1"/>
      <c r="AF75" s="1"/>
      <c r="AG75" s="1"/>
      <c r="AH75" s="1"/>
      <c r="AI75" s="1"/>
      <c r="AJ75" s="1"/>
    </row>
    <row r="76" spans="1:36" s="4" customFormat="1" ht="15" x14ac:dyDescent="0.25">
      <c r="A76" s="92"/>
      <c r="B76" s="110"/>
      <c r="C76" s="94"/>
      <c r="D76" s="95"/>
      <c r="E76" s="96"/>
      <c r="F76" s="96"/>
      <c r="G76" s="31" t="s">
        <v>2</v>
      </c>
      <c r="H76" s="9">
        <f ca="1">LOOKUP(L81,DATOS!A:A,DATOS!N:N)</f>
        <v>0</v>
      </c>
      <c r="I76" s="9"/>
      <c r="J76" s="9"/>
      <c r="K76" s="10"/>
      <c r="AE76" s="1"/>
      <c r="AF76" s="1"/>
      <c r="AG76" s="1"/>
      <c r="AH76" s="1"/>
      <c r="AI76" s="1"/>
      <c r="AJ76" s="1"/>
    </row>
    <row r="77" spans="1:36" s="4" customFormat="1" ht="15" x14ac:dyDescent="0.25">
      <c r="A77" s="92"/>
      <c r="B77" s="97"/>
      <c r="C77" s="98" t="str">
        <f ca="1">IF(PORTADA!$E$35="A",CONCATENATE(L77,".- ",G77),"")</f>
        <v>13.- When I moved to Paris I soon……..in the French capital (Ref: 39)</v>
      </c>
      <c r="D77" s="99"/>
      <c r="E77" s="92"/>
      <c r="F77" s="92"/>
      <c r="G77" s="31" t="s">
        <v>250</v>
      </c>
      <c r="H77" s="9" t="str">
        <f ca="1">LOOKUP(L81,DATOS!A:A,DATOS!H:H)</f>
        <v xml:space="preserve"> (Ref: 45)</v>
      </c>
      <c r="I77" s="9"/>
      <c r="J77" s="32"/>
      <c r="K77" s="10">
        <f>+L77</f>
        <v>13</v>
      </c>
      <c r="L77" s="7">
        <f>+L71+1</f>
        <v>13</v>
      </c>
      <c r="M77" s="5" t="s">
        <v>32</v>
      </c>
      <c r="N77" s="5" t="s">
        <v>33</v>
      </c>
      <c r="O77" s="5" t="s">
        <v>38</v>
      </c>
      <c r="P77" s="5" t="s">
        <v>34</v>
      </c>
      <c r="Q77" s="5" t="s">
        <v>35</v>
      </c>
      <c r="R77" s="5" t="s">
        <v>36</v>
      </c>
      <c r="S77" s="5" t="str">
        <f>CONCATENATE("X",G76)</f>
        <v>XC</v>
      </c>
      <c r="T77" s="5" t="s">
        <v>37</v>
      </c>
      <c r="AE77" s="1"/>
      <c r="AF77" s="1"/>
      <c r="AG77" s="1"/>
      <c r="AH77" s="1"/>
      <c r="AI77" s="1"/>
      <c r="AJ77" s="1"/>
    </row>
    <row r="78" spans="1:36" s="4" customFormat="1" ht="15" x14ac:dyDescent="0.25">
      <c r="A78" s="131">
        <f ca="1">IF($E$2="X",0,IF(L79&gt;2,G76,L79))</f>
        <v>0</v>
      </c>
      <c r="B78" s="111"/>
      <c r="C78" s="101" t="str">
        <f ca="1">IF(PORTADA!$E$35="A",CONCATENATE(K78," ",G78),"")</f>
        <v>a) Used to living</v>
      </c>
      <c r="D78" s="102"/>
      <c r="E78" s="96"/>
      <c r="F78" s="96"/>
      <c r="G78" s="33" t="s">
        <v>166</v>
      </c>
      <c r="H78" s="9">
        <f ca="1">LOOKUP(L81,DATOS!A:A,DATOS!J:J)</f>
        <v>0</v>
      </c>
      <c r="I78" s="9"/>
      <c r="J78" s="9"/>
      <c r="K78" s="10" t="s">
        <v>60</v>
      </c>
      <c r="L78" s="5" t="s">
        <v>5</v>
      </c>
      <c r="M78" s="5">
        <f>IF(N78&gt;0,0,Q78)</f>
        <v>0</v>
      </c>
      <c r="N78" s="5">
        <f>IF(Q79&gt;0,1,0)</f>
        <v>0</v>
      </c>
      <c r="O78" s="5">
        <f>IF(N78=1,-1/COUNTA(R78:R81),0)</f>
        <v>0</v>
      </c>
      <c r="P78" s="5">
        <f>COUNTA(B78:B81)</f>
        <v>0</v>
      </c>
      <c r="Q78" s="5">
        <f>COUNTIF(S78:S81,S77)</f>
        <v>0</v>
      </c>
      <c r="R78" s="6" t="s">
        <v>0</v>
      </c>
      <c r="S78" s="5" t="str">
        <f>CONCATENATE(B78,R78)</f>
        <v>A</v>
      </c>
      <c r="T78" s="5">
        <f>IF(Q78&gt;0,Q78+P78,P78*3)</f>
        <v>0</v>
      </c>
      <c r="AE78" s="1"/>
      <c r="AF78" s="1"/>
      <c r="AG78" s="1"/>
      <c r="AH78" s="1"/>
      <c r="AI78" s="1"/>
      <c r="AJ78" s="1"/>
    </row>
    <row r="79" spans="1:36" s="4" customFormat="1" ht="15" x14ac:dyDescent="0.25">
      <c r="A79" s="131"/>
      <c r="B79" s="111"/>
      <c r="C79" s="101" t="str">
        <f ca="1">IF(PORTADA!$E$35="A",CONCATENATE(K79," ",G79),"")</f>
        <v>b) Got use to live</v>
      </c>
      <c r="D79" s="102"/>
      <c r="E79" s="96"/>
      <c r="F79" s="96"/>
      <c r="G79" s="33" t="s">
        <v>167</v>
      </c>
      <c r="H79" s="9">
        <f ca="1">LOOKUP(L81,DATOS!A:A,DATOS!K:K)</f>
        <v>0</v>
      </c>
      <c r="I79" s="9"/>
      <c r="J79" s="9"/>
      <c r="K79" s="10" t="s">
        <v>61</v>
      </c>
      <c r="L79" s="5">
        <f ca="1">IF(PORTADA!$E$35="A",T78,0)</f>
        <v>0</v>
      </c>
      <c r="M79" s="5"/>
      <c r="N79" s="5"/>
      <c r="O79" s="5"/>
      <c r="P79" s="5"/>
      <c r="Q79" s="5">
        <f>P78-Q78</f>
        <v>0</v>
      </c>
      <c r="R79" s="6" t="s">
        <v>1</v>
      </c>
      <c r="S79" s="5" t="str">
        <f>CONCATENATE(B79,R79)</f>
        <v>B</v>
      </c>
      <c r="T79" s="5"/>
      <c r="AE79" s="1"/>
      <c r="AF79" s="1"/>
      <c r="AG79" s="1"/>
      <c r="AH79" s="1"/>
      <c r="AI79" s="1"/>
      <c r="AJ79" s="1"/>
    </row>
    <row r="80" spans="1:36" s="4" customFormat="1" ht="15" x14ac:dyDescent="0.25">
      <c r="A80" s="131"/>
      <c r="B80" s="111"/>
      <c r="C80" s="101" t="str">
        <f ca="1">IF(PORTADA!$E$35="A",CONCATENATE(K80," ",G80),"")</f>
        <v>c) Got used to living</v>
      </c>
      <c r="D80" s="102"/>
      <c r="E80" s="96"/>
      <c r="F80" s="96"/>
      <c r="G80" s="33" t="s">
        <v>168</v>
      </c>
      <c r="H80" s="9">
        <f ca="1">LOOKUP(L81,DATOS!A:A,DATOS!L:L)</f>
        <v>0</v>
      </c>
      <c r="I80" s="9"/>
      <c r="J80" s="9"/>
      <c r="K80" s="10" t="s">
        <v>62</v>
      </c>
      <c r="L80" s="5"/>
      <c r="M80" s="5"/>
      <c r="N80" s="5"/>
      <c r="O80" s="5"/>
      <c r="P80" s="5"/>
      <c r="Q80" s="5"/>
      <c r="R80" s="6" t="s">
        <v>2</v>
      </c>
      <c r="S80" s="5" t="str">
        <f>CONCATENATE(B80,R80)</f>
        <v>C</v>
      </c>
      <c r="T80" s="5"/>
      <c r="AE80" s="1"/>
      <c r="AF80" s="1"/>
      <c r="AG80" s="1"/>
      <c r="AH80" s="1"/>
      <c r="AI80" s="1"/>
      <c r="AJ80" s="1"/>
    </row>
    <row r="81" spans="1:36" s="4" customFormat="1" ht="15" x14ac:dyDescent="0.25">
      <c r="A81" s="131"/>
      <c r="B81" s="111"/>
      <c r="C81" s="101" t="str">
        <f ca="1">IF(PORTADA!$E$35="A",CONCATENATE(K81," ",G81),"")</f>
        <v>d) Used to live</v>
      </c>
      <c r="D81" s="102"/>
      <c r="E81" s="96"/>
      <c r="F81" s="96"/>
      <c r="G81" s="33" t="s">
        <v>169</v>
      </c>
      <c r="H81" s="9">
        <f ca="1">LOOKUP(L81,DATOS!A:A,DATOS!M:M)</f>
        <v>0</v>
      </c>
      <c r="I81" s="9"/>
      <c r="J81" s="9"/>
      <c r="K81" s="10" t="s">
        <v>47</v>
      </c>
      <c r="L81" s="34">
        <f ca="1">LOOKUP(L77,REPARTO!A:A,REPARTO!C:C)</f>
        <v>45</v>
      </c>
      <c r="M81" s="5"/>
      <c r="N81" s="5"/>
      <c r="O81" s="5"/>
      <c r="P81" s="5"/>
      <c r="Q81" s="5"/>
      <c r="R81" s="6" t="s">
        <v>3</v>
      </c>
      <c r="S81" s="5" t="str">
        <f>CONCATENATE(B81,R81)</f>
        <v>D</v>
      </c>
      <c r="T81" s="5"/>
      <c r="AE81" s="1"/>
      <c r="AF81" s="1"/>
      <c r="AG81" s="1"/>
      <c r="AH81" s="1"/>
      <c r="AI81" s="1"/>
      <c r="AJ81" s="1"/>
    </row>
    <row r="82" spans="1:36" s="4" customFormat="1" ht="15" x14ac:dyDescent="0.25">
      <c r="A82" s="92"/>
      <c r="B82" s="110"/>
      <c r="C82" s="94"/>
      <c r="D82" s="95"/>
      <c r="E82" s="96"/>
      <c r="F82" s="96"/>
      <c r="G82" s="31" t="s">
        <v>2</v>
      </c>
      <c r="H82" s="9">
        <f ca="1">LOOKUP(L87,DATOS!A:A,DATOS!N:N)</f>
        <v>0</v>
      </c>
      <c r="I82" s="9"/>
      <c r="J82" s="9"/>
      <c r="K82" s="10"/>
      <c r="AE82" s="1"/>
      <c r="AF82" s="1"/>
      <c r="AG82" s="1"/>
      <c r="AH82" s="1"/>
      <c r="AI82" s="1"/>
      <c r="AJ82" s="1"/>
    </row>
    <row r="83" spans="1:36" s="4" customFormat="1" ht="15" x14ac:dyDescent="0.25">
      <c r="A83" s="92"/>
      <c r="B83" s="97"/>
      <c r="C83" s="98" t="str">
        <f ca="1">IF(PORTADA!$E$35="A",CONCATENATE(L83,".- ",G83),"")</f>
        <v>14.- ……..painted this picture was a genius. (Ref: 193)</v>
      </c>
      <c r="D83" s="99"/>
      <c r="E83" s="92"/>
      <c r="F83" s="92"/>
      <c r="G83" s="31" t="s">
        <v>251</v>
      </c>
      <c r="H83" s="9" t="str">
        <f ca="1">LOOKUP(L87,DATOS!A:A,DATOS!H:H)</f>
        <v xml:space="preserve"> (Ref: 76)</v>
      </c>
      <c r="I83" s="9"/>
      <c r="J83" s="32"/>
      <c r="K83" s="10">
        <f>+L83</f>
        <v>14</v>
      </c>
      <c r="L83" s="7">
        <f>+L77+1</f>
        <v>14</v>
      </c>
      <c r="M83" s="5" t="s">
        <v>32</v>
      </c>
      <c r="N83" s="5" t="s">
        <v>33</v>
      </c>
      <c r="O83" s="5" t="s">
        <v>38</v>
      </c>
      <c r="P83" s="5" t="s">
        <v>34</v>
      </c>
      <c r="Q83" s="5" t="s">
        <v>35</v>
      </c>
      <c r="R83" s="5" t="s">
        <v>36</v>
      </c>
      <c r="S83" s="5" t="str">
        <f>CONCATENATE("X",G82)</f>
        <v>XC</v>
      </c>
      <c r="T83" s="5" t="s">
        <v>37</v>
      </c>
      <c r="AE83" s="1"/>
      <c r="AF83" s="1"/>
      <c r="AG83" s="1"/>
      <c r="AH83" s="1"/>
      <c r="AI83" s="1"/>
      <c r="AJ83" s="1"/>
    </row>
    <row r="84" spans="1:36" s="4" customFormat="1" ht="15" x14ac:dyDescent="0.25">
      <c r="A84" s="131">
        <f ca="1">IF($E$2="X",0,IF(L85&gt;2,G82,L85))</f>
        <v>0</v>
      </c>
      <c r="B84" s="111"/>
      <c r="C84" s="101" t="str">
        <f ca="1">IF(PORTADA!$E$35="A",CONCATENATE(K84," ",G84),"")</f>
        <v>a) Whomever</v>
      </c>
      <c r="D84" s="102"/>
      <c r="E84" s="96"/>
      <c r="F84" s="96"/>
      <c r="G84" s="33" t="s">
        <v>228</v>
      </c>
      <c r="H84" s="9">
        <f ca="1">LOOKUP(L87,DATOS!A:A,DATOS!J:J)</f>
        <v>0</v>
      </c>
      <c r="I84" s="9"/>
      <c r="J84" s="9"/>
      <c r="K84" s="10" t="s">
        <v>60</v>
      </c>
      <c r="L84" s="5" t="s">
        <v>5</v>
      </c>
      <c r="M84" s="5">
        <f>IF(N84&gt;0,0,Q84)</f>
        <v>0</v>
      </c>
      <c r="N84" s="5">
        <f>IF(Q85&gt;0,1,0)</f>
        <v>0</v>
      </c>
      <c r="O84" s="5">
        <f>IF(N84=1,-1/COUNTA(R84:R87),0)</f>
        <v>0</v>
      </c>
      <c r="P84" s="5">
        <f>COUNTA(B84:B87)</f>
        <v>0</v>
      </c>
      <c r="Q84" s="5">
        <f>COUNTIF(S84:S87,S83)</f>
        <v>0</v>
      </c>
      <c r="R84" s="6" t="s">
        <v>0</v>
      </c>
      <c r="S84" s="5" t="str">
        <f>CONCATENATE(B84,R84)</f>
        <v>A</v>
      </c>
      <c r="T84" s="5">
        <f>IF(Q84&gt;0,Q84+P84,P84*3)</f>
        <v>0</v>
      </c>
      <c r="AE84" s="1"/>
      <c r="AF84" s="1"/>
      <c r="AG84" s="1"/>
      <c r="AH84" s="1"/>
      <c r="AI84" s="1"/>
      <c r="AJ84" s="1"/>
    </row>
    <row r="85" spans="1:36" s="4" customFormat="1" ht="15" x14ac:dyDescent="0.25">
      <c r="A85" s="131"/>
      <c r="B85" s="111"/>
      <c r="C85" s="101" t="str">
        <f ca="1">IF(PORTADA!$E$35="A",CONCATENATE(K85," ",G85),"")</f>
        <v>b) However</v>
      </c>
      <c r="D85" s="102"/>
      <c r="E85" s="96"/>
      <c r="F85" s="96"/>
      <c r="G85" s="33" t="s">
        <v>186</v>
      </c>
      <c r="H85" s="9">
        <f ca="1">LOOKUP(L87,DATOS!A:A,DATOS!K:K)</f>
        <v>0</v>
      </c>
      <c r="I85" s="9"/>
      <c r="J85" s="9"/>
      <c r="K85" s="10" t="s">
        <v>61</v>
      </c>
      <c r="L85" s="5">
        <f ca="1">IF(PORTADA!$E$35="A",T84,0)</f>
        <v>0</v>
      </c>
      <c r="M85" s="5"/>
      <c r="N85" s="5"/>
      <c r="O85" s="5"/>
      <c r="P85" s="5"/>
      <c r="Q85" s="5">
        <f>P84-Q84</f>
        <v>0</v>
      </c>
      <c r="R85" s="6" t="s">
        <v>1</v>
      </c>
      <c r="S85" s="5" t="str">
        <f>CONCATENATE(B85,R85)</f>
        <v>B</v>
      </c>
      <c r="T85" s="5"/>
      <c r="AE85" s="1"/>
      <c r="AF85" s="1"/>
      <c r="AG85" s="1"/>
      <c r="AH85" s="1"/>
      <c r="AI85" s="1"/>
      <c r="AJ85" s="1"/>
    </row>
    <row r="86" spans="1:36" s="4" customFormat="1" ht="15" x14ac:dyDescent="0.25">
      <c r="A86" s="131"/>
      <c r="B86" s="111"/>
      <c r="C86" s="101" t="str">
        <f ca="1">IF(PORTADA!$E$35="A",CONCATENATE(K86," ",G86),"")</f>
        <v>c) Whoever</v>
      </c>
      <c r="D86" s="102"/>
      <c r="E86" s="96"/>
      <c r="F86" s="96"/>
      <c r="G86" s="33" t="s">
        <v>229</v>
      </c>
      <c r="H86" s="9">
        <f ca="1">LOOKUP(L87,DATOS!A:A,DATOS!L:L)</f>
        <v>0</v>
      </c>
      <c r="I86" s="9"/>
      <c r="J86" s="9"/>
      <c r="K86" s="10" t="s">
        <v>62</v>
      </c>
      <c r="L86" s="5"/>
      <c r="M86" s="5"/>
      <c r="N86" s="5"/>
      <c r="O86" s="5"/>
      <c r="P86" s="5"/>
      <c r="Q86" s="5"/>
      <c r="R86" s="6" t="s">
        <v>2</v>
      </c>
      <c r="S86" s="5" t="str">
        <f>CONCATENATE(B86,R86)</f>
        <v>C</v>
      </c>
      <c r="T86" s="5"/>
      <c r="AE86" s="1"/>
      <c r="AF86" s="1"/>
      <c r="AG86" s="1"/>
      <c r="AH86" s="1"/>
      <c r="AI86" s="1"/>
      <c r="AJ86" s="1"/>
    </row>
    <row r="87" spans="1:36" s="4" customFormat="1" ht="15" x14ac:dyDescent="0.25">
      <c r="A87" s="131"/>
      <c r="B87" s="111"/>
      <c r="C87" s="101" t="str">
        <f ca="1">IF(PORTADA!$E$35="A",CONCATENATE(K87," ",G87),"")</f>
        <v>d) Whichever</v>
      </c>
      <c r="D87" s="102"/>
      <c r="E87" s="96"/>
      <c r="F87" s="96"/>
      <c r="G87" s="33" t="s">
        <v>230</v>
      </c>
      <c r="H87" s="9">
        <f ca="1">LOOKUP(L87,DATOS!A:A,DATOS!M:M)</f>
        <v>0</v>
      </c>
      <c r="I87" s="9"/>
      <c r="J87" s="9"/>
      <c r="K87" s="10" t="s">
        <v>47</v>
      </c>
      <c r="L87" s="34">
        <f ca="1">LOOKUP(L83,REPARTO!A:A,REPARTO!C:C)</f>
        <v>76</v>
      </c>
      <c r="M87" s="5"/>
      <c r="N87" s="5"/>
      <c r="O87" s="5"/>
      <c r="P87" s="5"/>
      <c r="Q87" s="5"/>
      <c r="R87" s="6" t="s">
        <v>3</v>
      </c>
      <c r="S87" s="5" t="str">
        <f>CONCATENATE(B87,R87)</f>
        <v>D</v>
      </c>
      <c r="T87" s="5"/>
      <c r="AE87" s="1"/>
      <c r="AF87" s="1"/>
      <c r="AG87" s="1"/>
      <c r="AH87" s="1"/>
      <c r="AI87" s="1"/>
      <c r="AJ87" s="1"/>
    </row>
    <row r="88" spans="1:36" s="4" customFormat="1" ht="15" x14ac:dyDescent="0.25">
      <c r="A88" s="92"/>
      <c r="B88" s="110"/>
      <c r="C88" s="94"/>
      <c r="D88" s="95"/>
      <c r="E88" s="96"/>
      <c r="F88" s="96"/>
      <c r="G88" s="31" t="s">
        <v>2</v>
      </c>
      <c r="H88" s="9">
        <f ca="1">LOOKUP(L93,DATOS!A:A,DATOS!N:N)</f>
        <v>0</v>
      </c>
      <c r="I88" s="9"/>
      <c r="J88" s="9"/>
      <c r="K88" s="10"/>
      <c r="AE88" s="1"/>
      <c r="AF88" s="1"/>
      <c r="AG88" s="1"/>
      <c r="AH88" s="1"/>
      <c r="AI88" s="1"/>
      <c r="AJ88" s="1"/>
    </row>
    <row r="89" spans="1:36" s="4" customFormat="1" ht="15" x14ac:dyDescent="0.25">
      <c r="A89" s="92"/>
      <c r="B89" s="97"/>
      <c r="C89" s="98" t="str">
        <f ca="1">IF(PORTADA!$E$35="A",CONCATENATE(L89,".- ",G89),"")</f>
        <v>15.- …..his leaving late, he arrived in time. (Ref: 82)</v>
      </c>
      <c r="D89" s="99"/>
      <c r="E89" s="92"/>
      <c r="F89" s="92"/>
      <c r="G89" s="31" t="s">
        <v>252</v>
      </c>
      <c r="H89" s="9" t="str">
        <f ca="1">LOOKUP(L93,DATOS!A:A,DATOS!H:H)</f>
        <v xml:space="preserve"> (Ref: 89)</v>
      </c>
      <c r="I89" s="9"/>
      <c r="J89" s="32"/>
      <c r="K89" s="10">
        <f>+L89</f>
        <v>15</v>
      </c>
      <c r="L89" s="7">
        <f>+L83+1</f>
        <v>15</v>
      </c>
      <c r="M89" s="5" t="s">
        <v>32</v>
      </c>
      <c r="N89" s="5" t="s">
        <v>33</v>
      </c>
      <c r="O89" s="5" t="s">
        <v>38</v>
      </c>
      <c r="P89" s="5" t="s">
        <v>34</v>
      </c>
      <c r="Q89" s="5" t="s">
        <v>35</v>
      </c>
      <c r="R89" s="5" t="s">
        <v>36</v>
      </c>
      <c r="S89" s="5" t="str">
        <f>CONCATENATE("X",G88)</f>
        <v>XC</v>
      </c>
      <c r="T89" s="5" t="s">
        <v>37</v>
      </c>
      <c r="AE89" s="1"/>
      <c r="AF89" s="1"/>
      <c r="AG89" s="1"/>
      <c r="AH89" s="1"/>
      <c r="AI89" s="1"/>
      <c r="AJ89" s="1"/>
    </row>
    <row r="90" spans="1:36" s="4" customFormat="1" ht="15" x14ac:dyDescent="0.25">
      <c r="A90" s="131">
        <f ca="1">IF($E$2="X",0,IF(L91&gt;2,G88,L91))</f>
        <v>0</v>
      </c>
      <c r="B90" s="111"/>
      <c r="C90" s="101" t="str">
        <f ca="1">IF(PORTADA!$E$35="A",CONCATENATE(K90," ",G90),"")</f>
        <v>a) Although</v>
      </c>
      <c r="D90" s="102"/>
      <c r="E90" s="96"/>
      <c r="F90" s="96"/>
      <c r="G90" s="33" t="s">
        <v>185</v>
      </c>
      <c r="H90" s="9">
        <f ca="1">LOOKUP(L93,DATOS!A:A,DATOS!J:J)</f>
        <v>0</v>
      </c>
      <c r="I90" s="9"/>
      <c r="J90" s="9"/>
      <c r="K90" s="10" t="s">
        <v>60</v>
      </c>
      <c r="L90" s="5" t="s">
        <v>5</v>
      </c>
      <c r="M90" s="5">
        <f>IF(N90&gt;0,0,Q90)</f>
        <v>0</v>
      </c>
      <c r="N90" s="5">
        <f>IF(Q91&gt;0,1,0)</f>
        <v>0</v>
      </c>
      <c r="O90" s="5">
        <f>IF(N90=1,-1/COUNTA(R90:R93),0)</f>
        <v>0</v>
      </c>
      <c r="P90" s="5">
        <f>COUNTA(B90:B93)</f>
        <v>0</v>
      </c>
      <c r="Q90" s="5">
        <f>COUNTIF(S90:S93,S89)</f>
        <v>0</v>
      </c>
      <c r="R90" s="6" t="s">
        <v>0</v>
      </c>
      <c r="S90" s="5" t="str">
        <f>CONCATENATE(B90,R90)</f>
        <v>A</v>
      </c>
      <c r="T90" s="5">
        <f>IF(Q90&gt;0,Q90+P90,P90*3)</f>
        <v>0</v>
      </c>
      <c r="AE90" s="1"/>
      <c r="AF90" s="1"/>
      <c r="AG90" s="1"/>
      <c r="AH90" s="1"/>
      <c r="AI90" s="1"/>
      <c r="AJ90" s="1"/>
    </row>
    <row r="91" spans="1:36" s="4" customFormat="1" ht="15" x14ac:dyDescent="0.25">
      <c r="A91" s="131"/>
      <c r="B91" s="111"/>
      <c r="C91" s="101" t="str">
        <f ca="1">IF(PORTADA!$E$35="A",CONCATENATE(K91," ",G91),"")</f>
        <v>b) However</v>
      </c>
      <c r="D91" s="102"/>
      <c r="E91" s="96"/>
      <c r="F91" s="96"/>
      <c r="G91" s="33" t="s">
        <v>186</v>
      </c>
      <c r="H91" s="9">
        <f ca="1">LOOKUP(L93,DATOS!A:A,DATOS!K:K)</f>
        <v>0</v>
      </c>
      <c r="I91" s="9"/>
      <c r="J91" s="9"/>
      <c r="K91" s="10" t="s">
        <v>61</v>
      </c>
      <c r="L91" s="5">
        <f ca="1">IF(PORTADA!$E$35="A",T90,0)</f>
        <v>0</v>
      </c>
      <c r="M91" s="5"/>
      <c r="N91" s="5"/>
      <c r="O91" s="5"/>
      <c r="P91" s="5"/>
      <c r="Q91" s="5">
        <f>P90-Q90</f>
        <v>0</v>
      </c>
      <c r="R91" s="6" t="s">
        <v>1</v>
      </c>
      <c r="S91" s="5" t="str">
        <f>CONCATENATE(B91,R91)</f>
        <v>B</v>
      </c>
      <c r="T91" s="5"/>
      <c r="AE91" s="1"/>
      <c r="AF91" s="1"/>
      <c r="AG91" s="1"/>
      <c r="AH91" s="1"/>
      <c r="AI91" s="1"/>
      <c r="AJ91" s="1"/>
    </row>
    <row r="92" spans="1:36" s="4" customFormat="1" ht="15" x14ac:dyDescent="0.25">
      <c r="A92" s="131"/>
      <c r="B92" s="111"/>
      <c r="C92" s="101" t="str">
        <f ca="1">IF(PORTADA!$E$35="A",CONCATENATE(K92," ",G92),"")</f>
        <v>c) Despite</v>
      </c>
      <c r="D92" s="102"/>
      <c r="E92" s="96"/>
      <c r="F92" s="96"/>
      <c r="G92" s="33" t="s">
        <v>187</v>
      </c>
      <c r="H92" s="9">
        <f ca="1">LOOKUP(L93,DATOS!A:A,DATOS!L:L)</f>
        <v>0</v>
      </c>
      <c r="I92" s="9"/>
      <c r="J92" s="9"/>
      <c r="K92" s="10" t="s">
        <v>62</v>
      </c>
      <c r="L92" s="5"/>
      <c r="M92" s="5"/>
      <c r="N92" s="5"/>
      <c r="O92" s="5"/>
      <c r="P92" s="5"/>
      <c r="Q92" s="5"/>
      <c r="R92" s="6" t="s">
        <v>2</v>
      </c>
      <c r="S92" s="5" t="str">
        <f>CONCATENATE(B92,R92)</f>
        <v>C</v>
      </c>
      <c r="T92" s="5"/>
      <c r="AE92" s="1"/>
      <c r="AF92" s="1"/>
      <c r="AG92" s="1"/>
      <c r="AH92" s="1"/>
      <c r="AI92" s="1"/>
      <c r="AJ92" s="1"/>
    </row>
    <row r="93" spans="1:36" s="4" customFormat="1" ht="15" x14ac:dyDescent="0.25">
      <c r="A93" s="131"/>
      <c r="B93" s="111"/>
      <c r="C93" s="101" t="str">
        <f ca="1">IF(PORTADA!$E$35="A",CONCATENATE(K93," ",G93),"")</f>
        <v>d) Even</v>
      </c>
      <c r="D93" s="102"/>
      <c r="E93" s="96"/>
      <c r="F93" s="96"/>
      <c r="G93" s="33" t="s">
        <v>188</v>
      </c>
      <c r="H93" s="9">
        <f ca="1">LOOKUP(L93,DATOS!A:A,DATOS!M:M)</f>
        <v>0</v>
      </c>
      <c r="I93" s="9"/>
      <c r="J93" s="9"/>
      <c r="K93" s="10" t="s">
        <v>47</v>
      </c>
      <c r="L93" s="34">
        <f ca="1">LOOKUP(L89,REPARTO!A:A,REPARTO!C:C)</f>
        <v>89</v>
      </c>
      <c r="M93" s="5"/>
      <c r="N93" s="5"/>
      <c r="O93" s="5"/>
      <c r="P93" s="5"/>
      <c r="Q93" s="5"/>
      <c r="R93" s="6" t="s">
        <v>3</v>
      </c>
      <c r="S93" s="5" t="str">
        <f>CONCATENATE(B93,R93)</f>
        <v>D</v>
      </c>
      <c r="T93" s="5"/>
      <c r="AE93" s="1"/>
      <c r="AF93" s="1"/>
      <c r="AG93" s="1"/>
      <c r="AH93" s="1"/>
      <c r="AI93" s="1"/>
      <c r="AJ93" s="1"/>
    </row>
    <row r="94" spans="1:36" s="4" customFormat="1" ht="15" x14ac:dyDescent="0.25">
      <c r="A94" s="92"/>
      <c r="B94" s="110"/>
      <c r="C94" s="94"/>
      <c r="D94" s="95"/>
      <c r="E94" s="96"/>
      <c r="F94" s="96"/>
      <c r="G94" s="31" t="s">
        <v>2</v>
      </c>
      <c r="H94" s="9">
        <f ca="1">LOOKUP(L99,DATOS!A:A,DATOS!N:N)</f>
        <v>0</v>
      </c>
      <c r="I94" s="9"/>
      <c r="J94" s="9"/>
      <c r="K94" s="10"/>
      <c r="AE94" s="1"/>
      <c r="AF94" s="1"/>
      <c r="AG94" s="1"/>
      <c r="AH94" s="1"/>
      <c r="AI94" s="1"/>
      <c r="AJ94" s="1"/>
    </row>
    <row r="95" spans="1:36" s="4" customFormat="1" ht="15" x14ac:dyDescent="0.25">
      <c r="A95" s="92"/>
      <c r="B95" s="97"/>
      <c r="C95" s="98" t="str">
        <f ca="1">IF(PORTADA!$E$35="A",CONCATENATE(L95,".- ",G95),"")</f>
        <v>16.- Drive carfully because there are….of ice on the road. (Ref: 112)</v>
      </c>
      <c r="D95" s="99"/>
      <c r="E95" s="92"/>
      <c r="F95" s="92"/>
      <c r="G95" s="31" t="s">
        <v>236</v>
      </c>
      <c r="H95" s="9" t="str">
        <f ca="1">LOOKUP(L99,DATOS!A:A,DATOS!H:H)</f>
        <v xml:space="preserve"> (Ref: 181)</v>
      </c>
      <c r="I95" s="9"/>
      <c r="J95" s="32"/>
      <c r="K95" s="10">
        <f>+L95</f>
        <v>16</v>
      </c>
      <c r="L95" s="7">
        <f>+L89+1</f>
        <v>16</v>
      </c>
      <c r="M95" s="5" t="s">
        <v>32</v>
      </c>
      <c r="N95" s="5" t="s">
        <v>33</v>
      </c>
      <c r="O95" s="5" t="s">
        <v>38</v>
      </c>
      <c r="P95" s="5" t="s">
        <v>34</v>
      </c>
      <c r="Q95" s="5" t="s">
        <v>35</v>
      </c>
      <c r="R95" s="5" t="s">
        <v>36</v>
      </c>
      <c r="S95" s="5" t="str">
        <f>CONCATENATE("X",G94)</f>
        <v>XC</v>
      </c>
      <c r="T95" s="5" t="s">
        <v>37</v>
      </c>
      <c r="AE95" s="1"/>
      <c r="AF95" s="1"/>
      <c r="AG95" s="1"/>
      <c r="AH95" s="1"/>
      <c r="AI95" s="1"/>
      <c r="AJ95" s="1"/>
    </row>
    <row r="96" spans="1:36" s="4" customFormat="1" ht="15" x14ac:dyDescent="0.25">
      <c r="A96" s="131">
        <f ca="1">IF($E$2="X",0,IF(L97&gt;2,G94,L97))</f>
        <v>0</v>
      </c>
      <c r="B96" s="111"/>
      <c r="C96" s="101" t="str">
        <f ca="1">IF(PORTADA!$E$35="A",CONCATENATE(K96," ",G96),"")</f>
        <v>a) Coats</v>
      </c>
      <c r="D96" s="102"/>
      <c r="E96" s="96"/>
      <c r="F96" s="96"/>
      <c r="G96" s="33" t="s">
        <v>197</v>
      </c>
      <c r="H96" s="9">
        <f ca="1">LOOKUP(L99,DATOS!A:A,DATOS!J:J)</f>
        <v>0</v>
      </c>
      <c r="I96" s="9"/>
      <c r="J96" s="9"/>
      <c r="K96" s="10" t="s">
        <v>60</v>
      </c>
      <c r="L96" s="5" t="s">
        <v>5</v>
      </c>
      <c r="M96" s="5">
        <f>IF(N96&gt;0,0,Q96)</f>
        <v>0</v>
      </c>
      <c r="N96" s="5">
        <f>IF(Q97&gt;0,1,0)</f>
        <v>0</v>
      </c>
      <c r="O96" s="5">
        <f>IF(N96=1,-1/COUNTA(R96:R99),0)</f>
        <v>0</v>
      </c>
      <c r="P96" s="5">
        <f>COUNTA(B96:B99)</f>
        <v>0</v>
      </c>
      <c r="Q96" s="5">
        <f>COUNTIF(S96:S99,S95)</f>
        <v>0</v>
      </c>
      <c r="R96" s="6" t="s">
        <v>0</v>
      </c>
      <c r="S96" s="5" t="str">
        <f>CONCATENATE(B96,R96)</f>
        <v>A</v>
      </c>
      <c r="T96" s="5">
        <f>IF(Q96&gt;0,Q96+P96,P96*3)</f>
        <v>0</v>
      </c>
      <c r="AE96" s="1"/>
      <c r="AF96" s="1"/>
      <c r="AG96" s="1"/>
      <c r="AH96" s="1"/>
      <c r="AI96" s="1"/>
      <c r="AJ96" s="1"/>
    </row>
    <row r="97" spans="1:36" s="4" customFormat="1" ht="15" x14ac:dyDescent="0.25">
      <c r="A97" s="131"/>
      <c r="B97" s="111"/>
      <c r="C97" s="101" t="str">
        <f ca="1">IF(PORTADA!$E$35="A",CONCATENATE(K97," ",G97),"")</f>
        <v>b) Spots</v>
      </c>
      <c r="D97" s="102"/>
      <c r="E97" s="96"/>
      <c r="F97" s="96"/>
      <c r="G97" s="33" t="s">
        <v>198</v>
      </c>
      <c r="H97" s="9">
        <f ca="1">LOOKUP(L99,DATOS!A:A,DATOS!K:K)</f>
        <v>0</v>
      </c>
      <c r="I97" s="9"/>
      <c r="J97" s="9"/>
      <c r="K97" s="10" t="s">
        <v>61</v>
      </c>
      <c r="L97" s="5">
        <f ca="1">IF(PORTADA!$E$35="A",T96,0)</f>
        <v>0</v>
      </c>
      <c r="M97" s="5"/>
      <c r="N97" s="5"/>
      <c r="O97" s="5"/>
      <c r="P97" s="5"/>
      <c r="Q97" s="5">
        <f>P96-Q96</f>
        <v>0</v>
      </c>
      <c r="R97" s="6" t="s">
        <v>1</v>
      </c>
      <c r="S97" s="5" t="str">
        <f>CONCATENATE(B97,R97)</f>
        <v>B</v>
      </c>
      <c r="T97" s="5"/>
      <c r="AE97" s="1"/>
      <c r="AF97" s="1"/>
      <c r="AG97" s="1"/>
      <c r="AH97" s="1"/>
      <c r="AI97" s="1"/>
      <c r="AJ97" s="1"/>
    </row>
    <row r="98" spans="1:36" s="4" customFormat="1" ht="15" x14ac:dyDescent="0.25">
      <c r="A98" s="131"/>
      <c r="B98" s="111"/>
      <c r="C98" s="101" t="str">
        <f ca="1">IF(PORTADA!$E$35="A",CONCATENATE(K98," ",G98),"")</f>
        <v>c) Patches</v>
      </c>
      <c r="D98" s="102"/>
      <c r="E98" s="96"/>
      <c r="F98" s="96"/>
      <c r="G98" s="33" t="s">
        <v>199</v>
      </c>
      <c r="H98" s="9">
        <f ca="1">LOOKUP(L99,DATOS!A:A,DATOS!L:L)</f>
        <v>0</v>
      </c>
      <c r="I98" s="9"/>
      <c r="J98" s="9"/>
      <c r="K98" s="10" t="s">
        <v>62</v>
      </c>
      <c r="L98" s="5"/>
      <c r="M98" s="5"/>
      <c r="N98" s="5"/>
      <c r="O98" s="5"/>
      <c r="P98" s="5"/>
      <c r="Q98" s="5"/>
      <c r="R98" s="6" t="s">
        <v>2</v>
      </c>
      <c r="S98" s="5" t="str">
        <f>CONCATENATE(B98,R98)</f>
        <v>C</v>
      </c>
      <c r="T98" s="5"/>
      <c r="AE98" s="1"/>
      <c r="AF98" s="1"/>
      <c r="AG98" s="1"/>
      <c r="AH98" s="1"/>
      <c r="AI98" s="1"/>
      <c r="AJ98" s="1"/>
    </row>
    <row r="99" spans="1:36" s="4" customFormat="1" ht="15" x14ac:dyDescent="0.25">
      <c r="A99" s="131"/>
      <c r="B99" s="111"/>
      <c r="C99" s="101" t="str">
        <f ca="1">IF(PORTADA!$E$35="A",CONCATENATE(K99," ",G99),"")</f>
        <v>d) Plates</v>
      </c>
      <c r="D99" s="102"/>
      <c r="E99" s="96"/>
      <c r="F99" s="96"/>
      <c r="G99" s="33" t="s">
        <v>200</v>
      </c>
      <c r="H99" s="9">
        <f ca="1">LOOKUP(L99,DATOS!A:A,DATOS!M:M)</f>
        <v>0</v>
      </c>
      <c r="I99" s="9"/>
      <c r="J99" s="9"/>
      <c r="K99" s="10" t="s">
        <v>47</v>
      </c>
      <c r="L99" s="34">
        <f ca="1">LOOKUP(L95,REPARTO!A:A,REPARTO!C:C)</f>
        <v>181</v>
      </c>
      <c r="M99" s="5"/>
      <c r="N99" s="5"/>
      <c r="O99" s="5"/>
      <c r="P99" s="5"/>
      <c r="Q99" s="5"/>
      <c r="R99" s="6" t="s">
        <v>3</v>
      </c>
      <c r="S99" s="5" t="str">
        <f>CONCATENATE(B99,R99)</f>
        <v>D</v>
      </c>
      <c r="T99" s="5"/>
      <c r="AE99" s="1"/>
      <c r="AF99" s="1"/>
      <c r="AG99" s="1"/>
      <c r="AH99" s="1"/>
      <c r="AI99" s="1"/>
      <c r="AJ99" s="1"/>
    </row>
    <row r="100" spans="1:36" s="4" customFormat="1" ht="15" x14ac:dyDescent="0.25">
      <c r="A100" s="92"/>
      <c r="B100" s="110"/>
      <c r="C100" s="94"/>
      <c r="D100" s="95"/>
      <c r="E100" s="96"/>
      <c r="F100" s="96"/>
      <c r="G100" s="31" t="s">
        <v>2</v>
      </c>
      <c r="H100" s="9">
        <f ca="1">LOOKUP(L105,DATOS!A:A,DATOS!N:N)</f>
        <v>0</v>
      </c>
      <c r="I100" s="9"/>
      <c r="J100" s="9"/>
      <c r="K100" s="10"/>
      <c r="AE100" s="1"/>
      <c r="AF100" s="1"/>
      <c r="AG100" s="1"/>
      <c r="AH100" s="1"/>
      <c r="AI100" s="1"/>
      <c r="AJ100" s="1"/>
    </row>
    <row r="101" spans="1:36" s="4" customFormat="1" ht="15" x14ac:dyDescent="0.25">
      <c r="A101" s="92"/>
      <c r="B101" s="97"/>
      <c r="C101" s="98" t="str">
        <f ca="1">IF(PORTADA!$E$35="A",CONCATENATE(L101,".- ",G101),"")</f>
        <v>17.- …….about the accident, we wouldn’t have come. (Ref: 80)</v>
      </c>
      <c r="D101" s="99"/>
      <c r="E101" s="92"/>
      <c r="F101" s="92"/>
      <c r="G101" s="31" t="s">
        <v>253</v>
      </c>
      <c r="H101" s="9" t="str">
        <f ca="1">LOOKUP(L105,DATOS!A:A,DATOS!H:H)</f>
        <v xml:space="preserve"> (Ref: 123)</v>
      </c>
      <c r="I101" s="9"/>
      <c r="J101" s="32"/>
      <c r="K101" s="10">
        <f>+L101</f>
        <v>17</v>
      </c>
      <c r="L101" s="7">
        <f>+L95+1</f>
        <v>17</v>
      </c>
      <c r="M101" s="5" t="s">
        <v>32</v>
      </c>
      <c r="N101" s="5" t="s">
        <v>33</v>
      </c>
      <c r="O101" s="5" t="s">
        <v>38</v>
      </c>
      <c r="P101" s="5" t="s">
        <v>34</v>
      </c>
      <c r="Q101" s="5" t="s">
        <v>35</v>
      </c>
      <c r="R101" s="5" t="s">
        <v>36</v>
      </c>
      <c r="S101" s="5" t="str">
        <f>CONCATENATE("X",G100)</f>
        <v>XC</v>
      </c>
      <c r="T101" s="5" t="s">
        <v>37</v>
      </c>
      <c r="AE101" s="1"/>
      <c r="AF101" s="1"/>
      <c r="AG101" s="1"/>
      <c r="AH101" s="1"/>
      <c r="AI101" s="1"/>
      <c r="AJ101" s="1"/>
    </row>
    <row r="102" spans="1:36" s="4" customFormat="1" ht="15" x14ac:dyDescent="0.25">
      <c r="A102" s="131">
        <f ca="1">IF($E$2="X",0,IF(L103&gt;2,G100,L103))</f>
        <v>0</v>
      </c>
      <c r="B102" s="111"/>
      <c r="C102" s="101" t="str">
        <f ca="1">IF(PORTADA!$E$35="A",CONCATENATE(K102," ",G102),"")</f>
        <v>a) If we hear</v>
      </c>
      <c r="D102" s="102"/>
      <c r="E102" s="96"/>
      <c r="F102" s="96"/>
      <c r="G102" s="33" t="s">
        <v>181</v>
      </c>
      <c r="H102" s="9">
        <f ca="1">LOOKUP(L105,DATOS!A:A,DATOS!J:J)</f>
        <v>0</v>
      </c>
      <c r="I102" s="9"/>
      <c r="J102" s="9"/>
      <c r="K102" s="10" t="s">
        <v>60</v>
      </c>
      <c r="L102" s="5" t="s">
        <v>5</v>
      </c>
      <c r="M102" s="5">
        <f>IF(N102&gt;0,0,Q102)</f>
        <v>0</v>
      </c>
      <c r="N102" s="5">
        <f>IF(Q103&gt;0,1,0)</f>
        <v>0</v>
      </c>
      <c r="O102" s="5">
        <f>IF(N102=1,-1/COUNTA(R102:R105),0)</f>
        <v>0</v>
      </c>
      <c r="P102" s="5">
        <f>COUNTA(B102:B105)</f>
        <v>0</v>
      </c>
      <c r="Q102" s="5">
        <f>COUNTIF(S102:S105,S101)</f>
        <v>0</v>
      </c>
      <c r="R102" s="6" t="s">
        <v>0</v>
      </c>
      <c r="S102" s="5" t="str">
        <f>CONCATENATE(B102,R102)</f>
        <v>A</v>
      </c>
      <c r="T102" s="5">
        <f>IF(Q102&gt;0,Q102+P102,P102*3)</f>
        <v>0</v>
      </c>
      <c r="AE102" s="1"/>
      <c r="AF102" s="1"/>
      <c r="AG102" s="1"/>
      <c r="AH102" s="1"/>
      <c r="AI102" s="1"/>
      <c r="AJ102" s="1"/>
    </row>
    <row r="103" spans="1:36" s="4" customFormat="1" ht="15" x14ac:dyDescent="0.25">
      <c r="A103" s="131"/>
      <c r="B103" s="111"/>
      <c r="C103" s="101" t="str">
        <f ca="1">IF(PORTADA!$E$35="A",CONCATENATE(K103," ",G103),"")</f>
        <v>b) If we heard</v>
      </c>
      <c r="D103" s="102"/>
      <c r="E103" s="96"/>
      <c r="F103" s="96"/>
      <c r="G103" s="33" t="s">
        <v>182</v>
      </c>
      <c r="H103" s="9">
        <f ca="1">LOOKUP(L105,DATOS!A:A,DATOS!K:K)</f>
        <v>0</v>
      </c>
      <c r="I103" s="9"/>
      <c r="J103" s="9"/>
      <c r="K103" s="10" t="s">
        <v>61</v>
      </c>
      <c r="L103" s="5">
        <f ca="1">IF(PORTADA!$E$35="A",T102,0)</f>
        <v>0</v>
      </c>
      <c r="M103" s="5"/>
      <c r="N103" s="5"/>
      <c r="O103" s="5"/>
      <c r="P103" s="5"/>
      <c r="Q103" s="5">
        <f>P102-Q102</f>
        <v>0</v>
      </c>
      <c r="R103" s="6" t="s">
        <v>1</v>
      </c>
      <c r="S103" s="5" t="str">
        <f>CONCATENATE(B103,R103)</f>
        <v>B</v>
      </c>
      <c r="T103" s="5"/>
      <c r="AE103" s="1"/>
      <c r="AF103" s="1"/>
      <c r="AG103" s="1"/>
      <c r="AH103" s="1"/>
      <c r="AI103" s="1"/>
      <c r="AJ103" s="1"/>
    </row>
    <row r="104" spans="1:36" s="4" customFormat="1" ht="15" x14ac:dyDescent="0.25">
      <c r="A104" s="131"/>
      <c r="B104" s="111"/>
      <c r="C104" s="101" t="str">
        <f ca="1">IF(PORTADA!$E$35="A",CONCATENATE(K104," ",G104),"")</f>
        <v>c) Had we heard</v>
      </c>
      <c r="D104" s="102"/>
      <c r="E104" s="96"/>
      <c r="F104" s="96"/>
      <c r="G104" s="33" t="s">
        <v>183</v>
      </c>
      <c r="H104" s="9">
        <f ca="1">LOOKUP(L105,DATOS!A:A,DATOS!L:L)</f>
        <v>0</v>
      </c>
      <c r="I104" s="9"/>
      <c r="J104" s="9"/>
      <c r="K104" s="10" t="s">
        <v>62</v>
      </c>
      <c r="L104" s="5"/>
      <c r="M104" s="5"/>
      <c r="N104" s="5"/>
      <c r="O104" s="5"/>
      <c r="P104" s="5"/>
      <c r="Q104" s="5"/>
      <c r="R104" s="6" t="s">
        <v>2</v>
      </c>
      <c r="S104" s="5" t="str">
        <f>CONCATENATE(B104,R104)</f>
        <v>C</v>
      </c>
      <c r="T104" s="5"/>
      <c r="AE104" s="1"/>
      <c r="AF104" s="1"/>
      <c r="AG104" s="1"/>
      <c r="AH104" s="1"/>
      <c r="AI104" s="1"/>
      <c r="AJ104" s="1"/>
    </row>
    <row r="105" spans="1:36" s="4" customFormat="1" ht="15" x14ac:dyDescent="0.25">
      <c r="A105" s="131"/>
      <c r="B105" s="111"/>
      <c r="C105" s="101" t="str">
        <f ca="1">IF(PORTADA!$E$35="A",CONCATENATE(K105," ",G105),"")</f>
        <v>d) Did we hear</v>
      </c>
      <c r="D105" s="102"/>
      <c r="E105" s="96"/>
      <c r="F105" s="96"/>
      <c r="G105" s="33" t="s">
        <v>184</v>
      </c>
      <c r="H105" s="9">
        <f ca="1">LOOKUP(L105,DATOS!A:A,DATOS!M:M)</f>
        <v>0</v>
      </c>
      <c r="I105" s="9"/>
      <c r="J105" s="9"/>
      <c r="K105" s="10" t="s">
        <v>47</v>
      </c>
      <c r="L105" s="34">
        <f ca="1">LOOKUP(L101,REPARTO!A:A,REPARTO!C:C)</f>
        <v>123</v>
      </c>
      <c r="M105" s="5"/>
      <c r="N105" s="5"/>
      <c r="O105" s="5"/>
      <c r="P105" s="5"/>
      <c r="Q105" s="5"/>
      <c r="R105" s="6" t="s">
        <v>3</v>
      </c>
      <c r="S105" s="5" t="str">
        <f>CONCATENATE(B105,R105)</f>
        <v>D</v>
      </c>
      <c r="T105" s="5"/>
      <c r="AE105" s="1"/>
      <c r="AF105" s="1"/>
      <c r="AG105" s="1"/>
      <c r="AH105" s="1"/>
      <c r="AI105" s="1"/>
      <c r="AJ105" s="1"/>
    </row>
    <row r="106" spans="1:36" s="4" customFormat="1" ht="15" x14ac:dyDescent="0.25">
      <c r="A106" s="92"/>
      <c r="B106" s="110"/>
      <c r="C106" s="94"/>
      <c r="D106" s="95"/>
      <c r="E106" s="96"/>
      <c r="F106" s="96"/>
      <c r="G106" s="31" t="s">
        <v>1</v>
      </c>
      <c r="H106" s="9">
        <f ca="1">LOOKUP(L111,DATOS!A:A,DATOS!N:N)</f>
        <v>0</v>
      </c>
      <c r="I106" s="9"/>
      <c r="J106" s="9"/>
      <c r="K106" s="10"/>
      <c r="AE106" s="1"/>
      <c r="AF106" s="1"/>
      <c r="AG106" s="1"/>
      <c r="AH106" s="1"/>
      <c r="AI106" s="1"/>
      <c r="AJ106" s="1"/>
    </row>
    <row r="107" spans="1:36" s="4" customFormat="1" ht="15" x14ac:dyDescent="0.25">
      <c r="A107" s="92"/>
      <c r="B107" s="97"/>
      <c r="C107" s="98" t="str">
        <f ca="1">IF(PORTADA!$E$35="A",CONCATENATE(L107,".- ",G107),"")</f>
        <v>18.- It’s no use…..him. He won’t tell you anything. (Ref: 92)</v>
      </c>
      <c r="D107" s="99"/>
      <c r="E107" s="92"/>
      <c r="F107" s="92"/>
      <c r="G107" s="31" t="s">
        <v>254</v>
      </c>
      <c r="H107" s="9" t="str">
        <f ca="1">LOOKUP(L111,DATOS!A:A,DATOS!H:H)</f>
        <v xml:space="preserve"> (Ref: 201)</v>
      </c>
      <c r="I107" s="9"/>
      <c r="J107" s="32"/>
      <c r="K107" s="10">
        <f>+L107</f>
        <v>18</v>
      </c>
      <c r="L107" s="7">
        <f>+L101+1</f>
        <v>18</v>
      </c>
      <c r="M107" s="5" t="s">
        <v>32</v>
      </c>
      <c r="N107" s="5" t="s">
        <v>33</v>
      </c>
      <c r="O107" s="5" t="s">
        <v>38</v>
      </c>
      <c r="P107" s="5" t="s">
        <v>34</v>
      </c>
      <c r="Q107" s="5" t="s">
        <v>35</v>
      </c>
      <c r="R107" s="5" t="s">
        <v>36</v>
      </c>
      <c r="S107" s="5" t="str">
        <f>CONCATENATE("X",G106)</f>
        <v>XB</v>
      </c>
      <c r="T107" s="5" t="s">
        <v>37</v>
      </c>
      <c r="AE107" s="1"/>
      <c r="AF107" s="1"/>
      <c r="AG107" s="1"/>
      <c r="AH107" s="1"/>
      <c r="AI107" s="1"/>
      <c r="AJ107" s="1"/>
    </row>
    <row r="108" spans="1:36" s="4" customFormat="1" ht="15" x14ac:dyDescent="0.25">
      <c r="A108" s="131">
        <f ca="1">IF($E$2="X",0,IF(L109&gt;2,G106,L109))</f>
        <v>0</v>
      </c>
      <c r="B108" s="111"/>
      <c r="C108" s="101" t="str">
        <f ca="1">IF(PORTADA!$E$35="A",CONCATENATE(K108," ",G108),"")</f>
        <v>a) To ask</v>
      </c>
      <c r="D108" s="102"/>
      <c r="E108" s="96"/>
      <c r="F108" s="96"/>
      <c r="G108" s="33" t="s">
        <v>193</v>
      </c>
      <c r="H108" s="9">
        <f ca="1">LOOKUP(L111,DATOS!A:A,DATOS!J:J)</f>
        <v>0</v>
      </c>
      <c r="I108" s="9"/>
      <c r="J108" s="9"/>
      <c r="K108" s="10" t="s">
        <v>60</v>
      </c>
      <c r="L108" s="5" t="s">
        <v>5</v>
      </c>
      <c r="M108" s="5">
        <f>IF(N108&gt;0,0,Q108)</f>
        <v>0</v>
      </c>
      <c r="N108" s="5">
        <f>IF(Q109&gt;0,1,0)</f>
        <v>0</v>
      </c>
      <c r="O108" s="5">
        <f>IF(N108=1,-1/COUNTA(R108:R111),0)</f>
        <v>0</v>
      </c>
      <c r="P108" s="5">
        <f>COUNTA(B108:B111)</f>
        <v>0</v>
      </c>
      <c r="Q108" s="5">
        <f>COUNTIF(S108:S111,S107)</f>
        <v>0</v>
      </c>
      <c r="R108" s="6" t="s">
        <v>0</v>
      </c>
      <c r="S108" s="5" t="str">
        <f>CONCATENATE(B108,R108)</f>
        <v>A</v>
      </c>
      <c r="T108" s="5">
        <f>IF(Q108&gt;0,Q108+P108,P108*3)</f>
        <v>0</v>
      </c>
      <c r="AE108" s="1"/>
      <c r="AF108" s="1"/>
      <c r="AG108" s="1"/>
      <c r="AH108" s="1"/>
      <c r="AI108" s="1"/>
      <c r="AJ108" s="1"/>
    </row>
    <row r="109" spans="1:36" s="4" customFormat="1" ht="15" x14ac:dyDescent="0.25">
      <c r="A109" s="131"/>
      <c r="B109" s="111"/>
      <c r="C109" s="101" t="str">
        <f ca="1">IF(PORTADA!$E$35="A",CONCATENATE(K109," ",G109),"")</f>
        <v>b) Asking</v>
      </c>
      <c r="D109" s="102"/>
      <c r="E109" s="96"/>
      <c r="F109" s="96"/>
      <c r="G109" s="33" t="s">
        <v>194</v>
      </c>
      <c r="H109" s="9">
        <f ca="1">LOOKUP(L111,DATOS!A:A,DATOS!K:K)</f>
        <v>0</v>
      </c>
      <c r="I109" s="9"/>
      <c r="J109" s="9"/>
      <c r="K109" s="10" t="s">
        <v>61</v>
      </c>
      <c r="L109" s="5">
        <f ca="1">IF(PORTADA!$E$35="A",T108,0)</f>
        <v>0</v>
      </c>
      <c r="M109" s="5"/>
      <c r="N109" s="5"/>
      <c r="O109" s="5"/>
      <c r="P109" s="5"/>
      <c r="Q109" s="5">
        <f>P108-Q108</f>
        <v>0</v>
      </c>
      <c r="R109" s="6" t="s">
        <v>1</v>
      </c>
      <c r="S109" s="5" t="str">
        <f>CONCATENATE(B109,R109)</f>
        <v>B</v>
      </c>
      <c r="T109" s="5"/>
      <c r="AE109" s="1"/>
      <c r="AF109" s="1"/>
      <c r="AG109" s="1"/>
      <c r="AH109" s="1"/>
      <c r="AI109" s="1"/>
      <c r="AJ109" s="1"/>
    </row>
    <row r="110" spans="1:36" s="4" customFormat="1" ht="15" x14ac:dyDescent="0.25">
      <c r="A110" s="131"/>
      <c r="B110" s="111"/>
      <c r="C110" s="101" t="str">
        <f ca="1">IF(PORTADA!$E$35="A",CONCATENATE(K110," ",G110),"")</f>
        <v>c) In asking</v>
      </c>
      <c r="D110" s="102"/>
      <c r="E110" s="96"/>
      <c r="F110" s="96"/>
      <c r="G110" s="33" t="s">
        <v>195</v>
      </c>
      <c r="H110" s="9">
        <f ca="1">LOOKUP(L111,DATOS!A:A,DATOS!L:L)</f>
        <v>0</v>
      </c>
      <c r="I110" s="9"/>
      <c r="J110" s="9"/>
      <c r="K110" s="10" t="s">
        <v>62</v>
      </c>
      <c r="L110" s="5"/>
      <c r="M110" s="5"/>
      <c r="N110" s="5"/>
      <c r="O110" s="5"/>
      <c r="P110" s="5"/>
      <c r="Q110" s="5"/>
      <c r="R110" s="6" t="s">
        <v>2</v>
      </c>
      <c r="S110" s="5" t="str">
        <f>CONCATENATE(B110,R110)</f>
        <v>C</v>
      </c>
      <c r="T110" s="5"/>
      <c r="AE110" s="1"/>
      <c r="AF110" s="1"/>
      <c r="AG110" s="1"/>
      <c r="AH110" s="1"/>
      <c r="AI110" s="1"/>
      <c r="AJ110" s="1"/>
    </row>
    <row r="111" spans="1:36" s="4" customFormat="1" ht="15" x14ac:dyDescent="0.25">
      <c r="A111" s="131"/>
      <c r="B111" s="111"/>
      <c r="C111" s="101" t="str">
        <f ca="1">IF(PORTADA!$E$35="A",CONCATENATE(K111," ",G111),"")</f>
        <v>d) Ask</v>
      </c>
      <c r="D111" s="102"/>
      <c r="E111" s="96"/>
      <c r="F111" s="96"/>
      <c r="G111" s="33" t="s">
        <v>196</v>
      </c>
      <c r="H111" s="9">
        <f ca="1">LOOKUP(L111,DATOS!A:A,DATOS!M:M)</f>
        <v>0</v>
      </c>
      <c r="I111" s="9"/>
      <c r="J111" s="9"/>
      <c r="K111" s="10" t="s">
        <v>47</v>
      </c>
      <c r="L111" s="34">
        <f ca="1">LOOKUP(L107,REPARTO!A:A,REPARTO!C:C)</f>
        <v>201</v>
      </c>
      <c r="M111" s="5"/>
      <c r="N111" s="5"/>
      <c r="O111" s="5"/>
      <c r="P111" s="5"/>
      <c r="Q111" s="5"/>
      <c r="R111" s="6" t="s">
        <v>3</v>
      </c>
      <c r="S111" s="5" t="str">
        <f>CONCATENATE(B111,R111)</f>
        <v>D</v>
      </c>
      <c r="T111" s="5"/>
      <c r="AE111" s="1"/>
      <c r="AF111" s="1"/>
      <c r="AG111" s="1"/>
      <c r="AH111" s="1"/>
      <c r="AI111" s="1"/>
      <c r="AJ111" s="1"/>
    </row>
    <row r="112" spans="1:36" s="4" customFormat="1" ht="15" x14ac:dyDescent="0.25">
      <c r="A112" s="92"/>
      <c r="B112" s="110"/>
      <c r="C112" s="94"/>
      <c r="D112" s="95"/>
      <c r="E112" s="96"/>
      <c r="F112" s="96"/>
      <c r="G112" s="31" t="s">
        <v>3</v>
      </c>
      <c r="H112" s="9">
        <f ca="1">LOOKUP(L117,DATOS!A:A,DATOS!N:N)</f>
        <v>0</v>
      </c>
      <c r="I112" s="9"/>
      <c r="J112" s="9"/>
      <c r="K112" s="10"/>
      <c r="AE112" s="1"/>
      <c r="AF112" s="1"/>
      <c r="AG112" s="1"/>
      <c r="AH112" s="1"/>
      <c r="AI112" s="1"/>
      <c r="AJ112" s="1"/>
    </row>
    <row r="113" spans="1:36" s="4" customFormat="1" ht="15" x14ac:dyDescent="0.25">
      <c r="A113" s="92"/>
      <c r="B113" s="97"/>
      <c r="C113" s="98" t="str">
        <f ca="1">IF(PORTADA!$E$35="A",CONCATENATE(L113,".- ",G113),"")</f>
        <v>19.- We’ve been searching…..for the missing child. (Ref: 84)</v>
      </c>
      <c r="D113" s="99"/>
      <c r="E113" s="92"/>
      <c r="F113" s="92"/>
      <c r="G113" s="31" t="s">
        <v>237</v>
      </c>
      <c r="H113" s="9" t="str">
        <f ca="1">LOOKUP(L117,DATOS!A:A,DATOS!H:H)</f>
        <v xml:space="preserve"> (Ref: 140)</v>
      </c>
      <c r="I113" s="9"/>
      <c r="J113" s="32"/>
      <c r="K113" s="10">
        <f>+L113</f>
        <v>19</v>
      </c>
      <c r="L113" s="7">
        <f>+L107+1</f>
        <v>19</v>
      </c>
      <c r="M113" s="5" t="s">
        <v>32</v>
      </c>
      <c r="N113" s="5" t="s">
        <v>33</v>
      </c>
      <c r="O113" s="5" t="s">
        <v>38</v>
      </c>
      <c r="P113" s="5" t="s">
        <v>34</v>
      </c>
      <c r="Q113" s="5" t="s">
        <v>35</v>
      </c>
      <c r="R113" s="5" t="s">
        <v>36</v>
      </c>
      <c r="S113" s="5" t="str">
        <f>CONCATENATE("X",G112)</f>
        <v>XD</v>
      </c>
      <c r="T113" s="5" t="s">
        <v>37</v>
      </c>
      <c r="AE113" s="1"/>
      <c r="AF113" s="1"/>
      <c r="AG113" s="1"/>
      <c r="AH113" s="1"/>
      <c r="AI113" s="1"/>
      <c r="AJ113" s="1"/>
    </row>
    <row r="114" spans="1:36" s="4" customFormat="1" ht="15" x14ac:dyDescent="0.25">
      <c r="A114" s="131">
        <f ca="1">IF($E$2="X",0,IF(L115&gt;2,G112,L115))</f>
        <v>0</v>
      </c>
      <c r="B114" s="111"/>
      <c r="C114" s="101" t="str">
        <f ca="1">IF(PORTADA!$E$35="A",CONCATENATE(K114," ",G114),"")</f>
        <v>a) Back and forth</v>
      </c>
      <c r="D114" s="102"/>
      <c r="E114" s="96"/>
      <c r="F114" s="96"/>
      <c r="G114" s="33" t="s">
        <v>189</v>
      </c>
      <c r="H114" s="9">
        <f ca="1">LOOKUP(L117,DATOS!A:A,DATOS!J:J)</f>
        <v>0</v>
      </c>
      <c r="I114" s="9"/>
      <c r="J114" s="9"/>
      <c r="K114" s="10" t="s">
        <v>60</v>
      </c>
      <c r="L114" s="5" t="s">
        <v>5</v>
      </c>
      <c r="M114" s="5">
        <f>IF(N114&gt;0,0,Q114)</f>
        <v>0</v>
      </c>
      <c r="N114" s="5">
        <f>IF(Q115&gt;0,1,0)</f>
        <v>0</v>
      </c>
      <c r="O114" s="5">
        <f>IF(N114=1,-1/COUNTA(R114:R117),0)</f>
        <v>0</v>
      </c>
      <c r="P114" s="5">
        <f>COUNTA(B114:B117)</f>
        <v>0</v>
      </c>
      <c r="Q114" s="5">
        <f>COUNTIF(S114:S117,S113)</f>
        <v>0</v>
      </c>
      <c r="R114" s="6" t="s">
        <v>0</v>
      </c>
      <c r="S114" s="5" t="str">
        <f>CONCATENATE(B114,R114)</f>
        <v>A</v>
      </c>
      <c r="T114" s="5">
        <f>IF(Q114&gt;0,Q114+P114,P114*3)</f>
        <v>0</v>
      </c>
      <c r="AE114" s="1"/>
      <c r="AF114" s="1"/>
      <c r="AG114" s="1"/>
      <c r="AH114" s="1"/>
      <c r="AI114" s="1"/>
      <c r="AJ114" s="1"/>
    </row>
    <row r="115" spans="1:36" s="4" customFormat="1" ht="15" x14ac:dyDescent="0.25">
      <c r="A115" s="131"/>
      <c r="B115" s="111"/>
      <c r="C115" s="101" t="str">
        <f ca="1">IF(PORTADA!$E$35="A",CONCATENATE(K115," ",G115),"")</f>
        <v>b) High and low</v>
      </c>
      <c r="D115" s="102"/>
      <c r="E115" s="96"/>
      <c r="F115" s="96"/>
      <c r="G115" s="33" t="s">
        <v>190</v>
      </c>
      <c r="H115" s="9">
        <f ca="1">LOOKUP(L117,DATOS!A:A,DATOS!K:K)</f>
        <v>0</v>
      </c>
      <c r="I115" s="9"/>
      <c r="J115" s="9"/>
      <c r="K115" s="10" t="s">
        <v>61</v>
      </c>
      <c r="L115" s="5">
        <f ca="1">IF(PORTADA!$E$35="A",T114,0)</f>
        <v>0</v>
      </c>
      <c r="M115" s="5"/>
      <c r="N115" s="5"/>
      <c r="O115" s="5"/>
      <c r="P115" s="5"/>
      <c r="Q115" s="5">
        <f>P114-Q114</f>
        <v>0</v>
      </c>
      <c r="R115" s="6" t="s">
        <v>1</v>
      </c>
      <c r="S115" s="5" t="str">
        <f>CONCATENATE(B115,R115)</f>
        <v>B</v>
      </c>
      <c r="T115" s="5"/>
      <c r="AE115" s="1"/>
      <c r="AF115" s="1"/>
      <c r="AG115" s="1"/>
      <c r="AH115" s="1"/>
      <c r="AI115" s="1"/>
      <c r="AJ115" s="1"/>
    </row>
    <row r="116" spans="1:36" s="4" customFormat="1" ht="15" x14ac:dyDescent="0.25">
      <c r="A116" s="131"/>
      <c r="B116" s="111"/>
      <c r="C116" s="101" t="str">
        <f ca="1">IF(PORTADA!$E$35="A",CONCATENATE(K116," ",G116),"")</f>
        <v>c) Up and down</v>
      </c>
      <c r="D116" s="102"/>
      <c r="E116" s="96"/>
      <c r="F116" s="96"/>
      <c r="G116" s="33" t="s">
        <v>191</v>
      </c>
      <c r="H116" s="9">
        <f ca="1">LOOKUP(L117,DATOS!A:A,DATOS!L:L)</f>
        <v>0</v>
      </c>
      <c r="I116" s="9"/>
      <c r="J116" s="9"/>
      <c r="K116" s="10" t="s">
        <v>62</v>
      </c>
      <c r="L116" s="5"/>
      <c r="M116" s="5"/>
      <c r="N116" s="5"/>
      <c r="O116" s="5"/>
      <c r="P116" s="5"/>
      <c r="Q116" s="5"/>
      <c r="R116" s="6" t="s">
        <v>2</v>
      </c>
      <c r="S116" s="5" t="str">
        <f>CONCATENATE(B116,R116)</f>
        <v>C</v>
      </c>
      <c r="T116" s="5"/>
      <c r="AE116" s="1"/>
      <c r="AF116" s="1"/>
      <c r="AG116" s="1"/>
      <c r="AH116" s="1"/>
      <c r="AI116" s="1"/>
      <c r="AJ116" s="1"/>
    </row>
    <row r="117" spans="1:36" s="4" customFormat="1" ht="15" x14ac:dyDescent="0.25">
      <c r="A117" s="131"/>
      <c r="B117" s="111"/>
      <c r="C117" s="101" t="str">
        <f ca="1">IF(PORTADA!$E$35="A",CONCATENATE(K117," ",G117),"")</f>
        <v>d) To and fro</v>
      </c>
      <c r="D117" s="102"/>
      <c r="E117" s="96"/>
      <c r="F117" s="96"/>
      <c r="G117" s="33" t="s">
        <v>192</v>
      </c>
      <c r="H117" s="9">
        <f ca="1">LOOKUP(L117,DATOS!A:A,DATOS!M:M)</f>
        <v>0</v>
      </c>
      <c r="I117" s="9"/>
      <c r="J117" s="9"/>
      <c r="K117" s="10" t="s">
        <v>47</v>
      </c>
      <c r="L117" s="34">
        <f ca="1">LOOKUP(L113,REPARTO!A:A,REPARTO!C:C)</f>
        <v>140</v>
      </c>
      <c r="M117" s="5"/>
      <c r="N117" s="5"/>
      <c r="O117" s="5"/>
      <c r="P117" s="5"/>
      <c r="Q117" s="5"/>
      <c r="R117" s="6" t="s">
        <v>3</v>
      </c>
      <c r="S117" s="5" t="str">
        <f>CONCATENATE(B117,R117)</f>
        <v>D</v>
      </c>
      <c r="T117" s="5"/>
      <c r="AE117" s="1"/>
      <c r="AF117" s="1"/>
      <c r="AG117" s="1"/>
      <c r="AH117" s="1"/>
      <c r="AI117" s="1"/>
      <c r="AJ117" s="1"/>
    </row>
    <row r="118" spans="1:36" s="4" customFormat="1" ht="15" x14ac:dyDescent="0.25">
      <c r="A118" s="92"/>
      <c r="B118" s="110"/>
      <c r="C118" s="94"/>
      <c r="D118" s="95"/>
      <c r="E118" s="96"/>
      <c r="F118" s="96"/>
      <c r="G118" s="31" t="s">
        <v>3</v>
      </c>
      <c r="H118" s="9">
        <f ca="1">LOOKUP(L123,DATOS!A:A,DATOS!N:N)</f>
        <v>0</v>
      </c>
      <c r="I118" s="9"/>
      <c r="J118" s="9"/>
      <c r="K118" s="10"/>
      <c r="AE118" s="1"/>
      <c r="AF118" s="1"/>
      <c r="AG118" s="1"/>
      <c r="AH118" s="1"/>
      <c r="AI118" s="1"/>
      <c r="AJ118" s="1"/>
    </row>
    <row r="119" spans="1:36" s="4" customFormat="1" ht="15" x14ac:dyDescent="0.25">
      <c r="A119" s="92"/>
      <c r="B119" s="97"/>
      <c r="C119" s="98" t="str">
        <f ca="1">IF(PORTADA!$E$35="A",CONCATENATE(L119,".- ",G119),"")</f>
        <v>20.- I ……..the car if I had had the money (Ref: 169)</v>
      </c>
      <c r="D119" s="99"/>
      <c r="E119" s="92"/>
      <c r="F119" s="92"/>
      <c r="G119" s="31" t="s">
        <v>255</v>
      </c>
      <c r="H119" s="9" t="str">
        <f ca="1">LOOKUP(L123,DATOS!A:A,DATOS!H:H)</f>
        <v xml:space="preserve"> (Ref: 177)</v>
      </c>
      <c r="I119" s="9"/>
      <c r="J119" s="32"/>
      <c r="K119" s="10">
        <f>+L119</f>
        <v>20</v>
      </c>
      <c r="L119" s="7">
        <f>+L113+1</f>
        <v>20</v>
      </c>
      <c r="M119" s="5" t="s">
        <v>32</v>
      </c>
      <c r="N119" s="5" t="s">
        <v>33</v>
      </c>
      <c r="O119" s="5" t="s">
        <v>38</v>
      </c>
      <c r="P119" s="5" t="s">
        <v>34</v>
      </c>
      <c r="Q119" s="5" t="s">
        <v>35</v>
      </c>
      <c r="R119" s="5" t="s">
        <v>36</v>
      </c>
      <c r="S119" s="5" t="str">
        <f>CONCATENATE("X",G118)</f>
        <v>XD</v>
      </c>
      <c r="T119" s="5" t="s">
        <v>37</v>
      </c>
      <c r="AE119" s="1"/>
      <c r="AF119" s="1"/>
      <c r="AG119" s="1"/>
      <c r="AH119" s="1"/>
      <c r="AI119" s="1"/>
      <c r="AJ119" s="1"/>
    </row>
    <row r="120" spans="1:36" s="4" customFormat="1" ht="15" x14ac:dyDescent="0.25">
      <c r="A120" s="131">
        <f ca="1">IF($E$2="X",0,IF(L121&gt;2,G118,L121))</f>
        <v>0</v>
      </c>
      <c r="B120" s="111"/>
      <c r="C120" s="101" t="str">
        <f ca="1">IF(PORTADA!$E$35="A",CONCATENATE(K120," ",G120),"")</f>
        <v>a) Had bought</v>
      </c>
      <c r="D120" s="102"/>
      <c r="E120" s="96"/>
      <c r="F120" s="96"/>
      <c r="G120" s="33" t="s">
        <v>217</v>
      </c>
      <c r="H120" s="9">
        <f ca="1">LOOKUP(L123,DATOS!A:A,DATOS!J:J)</f>
        <v>0</v>
      </c>
      <c r="I120" s="9"/>
      <c r="J120" s="9"/>
      <c r="K120" s="10" t="s">
        <v>60</v>
      </c>
      <c r="L120" s="5" t="s">
        <v>5</v>
      </c>
      <c r="M120" s="5">
        <f>IF(N120&gt;0,0,Q120)</f>
        <v>0</v>
      </c>
      <c r="N120" s="5">
        <f>IF(Q121&gt;0,1,0)</f>
        <v>0</v>
      </c>
      <c r="O120" s="5">
        <f>IF(N120=1,-1/COUNTA(R120:R123),0)</f>
        <v>0</v>
      </c>
      <c r="P120" s="5">
        <f>COUNTA(B120:B123)</f>
        <v>0</v>
      </c>
      <c r="Q120" s="5">
        <f>COUNTIF(S120:S123,S119)</f>
        <v>0</v>
      </c>
      <c r="R120" s="6" t="s">
        <v>0</v>
      </c>
      <c r="S120" s="5" t="str">
        <f>CONCATENATE(B120,R120)</f>
        <v>A</v>
      </c>
      <c r="T120" s="5">
        <f>IF(Q120&gt;0,Q120+P120,P120*3)</f>
        <v>0</v>
      </c>
      <c r="AE120" s="1"/>
      <c r="AF120" s="1"/>
      <c r="AG120" s="1"/>
      <c r="AH120" s="1"/>
      <c r="AI120" s="1"/>
      <c r="AJ120" s="1"/>
    </row>
    <row r="121" spans="1:36" s="4" customFormat="1" ht="15" x14ac:dyDescent="0.25">
      <c r="A121" s="131"/>
      <c r="B121" s="111"/>
      <c r="C121" s="101" t="str">
        <f ca="1">IF(PORTADA!$E$35="A",CONCATENATE(K121," ",G121),"")</f>
        <v>b) Would had bought</v>
      </c>
      <c r="D121" s="102"/>
      <c r="E121" s="96"/>
      <c r="F121" s="96"/>
      <c r="G121" s="33" t="s">
        <v>218</v>
      </c>
      <c r="H121" s="9">
        <f ca="1">LOOKUP(L123,DATOS!A:A,DATOS!K:K)</f>
        <v>0</v>
      </c>
      <c r="I121" s="9"/>
      <c r="J121" s="9"/>
      <c r="K121" s="10" t="s">
        <v>61</v>
      </c>
      <c r="L121" s="5">
        <f ca="1">IF(PORTADA!$E$35="A",T120,0)</f>
        <v>0</v>
      </c>
      <c r="M121" s="5"/>
      <c r="N121" s="5"/>
      <c r="O121" s="5"/>
      <c r="P121" s="5"/>
      <c r="Q121" s="5">
        <f>P120-Q120</f>
        <v>0</v>
      </c>
      <c r="R121" s="6" t="s">
        <v>1</v>
      </c>
      <c r="S121" s="5" t="str">
        <f>CONCATENATE(B121,R121)</f>
        <v>B</v>
      </c>
      <c r="T121" s="5"/>
      <c r="AE121" s="1"/>
      <c r="AF121" s="1"/>
      <c r="AG121" s="1"/>
      <c r="AH121" s="1"/>
      <c r="AI121" s="1"/>
      <c r="AJ121" s="1"/>
    </row>
    <row r="122" spans="1:36" s="4" customFormat="1" ht="15" x14ac:dyDescent="0.25">
      <c r="A122" s="131"/>
      <c r="B122" s="111"/>
      <c r="C122" s="101" t="str">
        <f ca="1">IF(PORTADA!$E$35="A",CONCATENATE(K122," ",G122),"")</f>
        <v>c) Would buy</v>
      </c>
      <c r="D122" s="102"/>
      <c r="E122" s="96"/>
      <c r="F122" s="96"/>
      <c r="G122" s="33" t="s">
        <v>82</v>
      </c>
      <c r="H122" s="9">
        <f ca="1">LOOKUP(L123,DATOS!A:A,DATOS!L:L)</f>
        <v>0</v>
      </c>
      <c r="I122" s="9"/>
      <c r="J122" s="9"/>
      <c r="K122" s="10" t="s">
        <v>62</v>
      </c>
      <c r="L122" s="5"/>
      <c r="M122" s="5"/>
      <c r="N122" s="5"/>
      <c r="O122" s="5"/>
      <c r="P122" s="5"/>
      <c r="Q122" s="5"/>
      <c r="R122" s="6" t="s">
        <v>2</v>
      </c>
      <c r="S122" s="5" t="str">
        <f>CONCATENATE(B122,R122)</f>
        <v>C</v>
      </c>
      <c r="T122" s="5"/>
      <c r="AE122" s="1"/>
      <c r="AF122" s="1"/>
      <c r="AG122" s="1"/>
      <c r="AH122" s="1"/>
      <c r="AI122" s="1"/>
      <c r="AJ122" s="1"/>
    </row>
    <row r="123" spans="1:36" s="4" customFormat="1" ht="15" x14ac:dyDescent="0.25">
      <c r="A123" s="131"/>
      <c r="B123" s="111"/>
      <c r="C123" s="101" t="str">
        <f ca="1">IF(PORTADA!$E$35="A",CONCATENATE(K123," ",G123),"")</f>
        <v>d) Would have bought</v>
      </c>
      <c r="D123" s="102"/>
      <c r="E123" s="96"/>
      <c r="F123" s="96"/>
      <c r="G123" s="33" t="s">
        <v>219</v>
      </c>
      <c r="H123" s="9">
        <f ca="1">LOOKUP(L123,DATOS!A:A,DATOS!M:M)</f>
        <v>0</v>
      </c>
      <c r="I123" s="9"/>
      <c r="J123" s="9"/>
      <c r="K123" s="10" t="s">
        <v>47</v>
      </c>
      <c r="L123" s="34">
        <f ca="1">LOOKUP(L119,REPARTO!A:A,REPARTO!C:C)</f>
        <v>177</v>
      </c>
      <c r="M123" s="5"/>
      <c r="N123" s="5"/>
      <c r="O123" s="5"/>
      <c r="P123" s="5"/>
      <c r="Q123" s="5"/>
      <c r="R123" s="6" t="s">
        <v>3</v>
      </c>
      <c r="S123" s="5" t="str">
        <f>CONCATENATE(B123,R123)</f>
        <v>D</v>
      </c>
      <c r="T123" s="5"/>
      <c r="AE123" s="1"/>
      <c r="AF123" s="1"/>
      <c r="AG123" s="1"/>
      <c r="AH123" s="1"/>
      <c r="AI123" s="1"/>
      <c r="AJ123" s="1"/>
    </row>
    <row r="124" spans="1:36" s="4" customFormat="1" ht="15" x14ac:dyDescent="0.25">
      <c r="A124" s="92"/>
      <c r="B124" s="110"/>
      <c r="C124" s="94"/>
      <c r="D124" s="95"/>
      <c r="E124" s="96"/>
      <c r="F124" s="96"/>
      <c r="G124" s="31"/>
      <c r="H124" s="9"/>
      <c r="I124" s="9"/>
      <c r="J124" s="9"/>
      <c r="K124" s="10"/>
      <c r="AE124" s="1"/>
      <c r="AF124" s="1"/>
      <c r="AG124" s="1"/>
      <c r="AH124" s="1"/>
      <c r="AI124" s="1"/>
      <c r="AJ124" s="1"/>
    </row>
    <row r="125" spans="1:36" ht="15" hidden="1" customHeight="1" x14ac:dyDescent="0.25"/>
    <row r="126" spans="1:36" ht="15" hidden="1" customHeight="1" x14ac:dyDescent="0.25"/>
    <row r="127" spans="1:36" ht="15" hidden="1" customHeight="1" x14ac:dyDescent="0.25"/>
    <row r="128" spans="1:36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</sheetData>
  <sheetProtection algorithmName="SHA-512" hashValue="AKXrfFOvAkm4k+S6co3j7JrQOcArQUrhWVfANdZlRQ4IbPwttm8XeCXXHYDcAEFrevbMB/ydhf+43+AXUFVzGg==" saltValue="LeBNo9IP+StSDov6+4oFww==" spinCount="100000" sheet="1" formatCells="0"/>
  <mergeCells count="20">
    <mergeCell ref="A36:A39"/>
    <mergeCell ref="A6:A9"/>
    <mergeCell ref="A12:A15"/>
    <mergeCell ref="A18:A21"/>
    <mergeCell ref="A24:A27"/>
    <mergeCell ref="A30:A33"/>
    <mergeCell ref="A114:A117"/>
    <mergeCell ref="A120:A123"/>
    <mergeCell ref="A108:A111"/>
    <mergeCell ref="A42:A45"/>
    <mergeCell ref="A48:A51"/>
    <mergeCell ref="A54:A57"/>
    <mergeCell ref="A60:A63"/>
    <mergeCell ref="A66:A69"/>
    <mergeCell ref="A72:A75"/>
    <mergeCell ref="A78:A81"/>
    <mergeCell ref="A84:A87"/>
    <mergeCell ref="A90:A93"/>
    <mergeCell ref="A96:A99"/>
    <mergeCell ref="A102:A105"/>
  </mergeCells>
  <conditionalFormatting sqref="A6:A9 A12:A15 A18:A21 A24:A27 A30:A33 A36:A39 A42:A45 A48:A51 A54:A57 A60:A63 A66:A69 A72:A75 A78:A81 A84:A87 A90:A93 A96:A99 A102:A105 A108:A111 A114:A117 A120:A123">
    <cfRule type="cellIs" dxfId="2" priority="1" stopIfTrue="1" operator="lessThan">
      <formula>2</formula>
    </cfRule>
    <cfRule type="cellIs" dxfId="1" priority="2" stopIfTrue="1" operator="equal">
      <formula>2</formula>
    </cfRule>
    <cfRule type="cellIs" dxfId="0" priority="3" stopIfTrue="1" operator="greaterThan">
      <formula>2</formula>
    </cfRule>
  </conditionalFormatting>
  <dataValidations count="2">
    <dataValidation allowBlank="1" showDropDown="1" showInputMessage="1" showErrorMessage="1" sqref="E2"/>
    <dataValidation type="list" allowBlank="1" showDropDown="1" showInputMessage="1" showErrorMessage="1" errorTitle="¡¡¡¡ATENCIÓN !!!!!" error="Para el correcto funcionamiento, debes poner una &quot;X&quot; en la opción que consideres correcta._x000a_" sqref="B1:B1048576">
      <formula1>"X,x"</formula1>
    </dataValidation>
  </dataValidations>
  <hyperlinks>
    <hyperlink ref="A1" location="PORTADA!A1" display="◄"/>
  </hyperlinks>
  <pageMargins left="0.75" right="0.75" top="1" bottom="1" header="0" footer="0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1"/>
  <sheetViews>
    <sheetView zoomScaleNormal="100" workbookViewId="0">
      <pane ySplit="1" topLeftCell="A5" activePane="bottomLeft" state="frozen"/>
      <selection pane="bottomLeft" activeCell="O16" sqref="O16"/>
    </sheetView>
  </sheetViews>
  <sheetFormatPr baseColWidth="10" defaultColWidth="11.44140625" defaultRowHeight="13.2" x14ac:dyDescent="0.25"/>
  <cols>
    <col min="1" max="1" width="5.33203125" style="12" customWidth="1"/>
    <col min="2" max="2" width="5.33203125" style="25" customWidth="1"/>
    <col min="3" max="3" width="5.33203125" style="26" customWidth="1"/>
    <col min="4" max="4" width="18.5546875" style="19" customWidth="1"/>
    <col min="5" max="5" width="18.5546875" style="20" customWidth="1"/>
    <col min="6" max="6" width="7.109375" style="12" customWidth="1"/>
    <col min="7" max="8" width="12.44140625" style="23" customWidth="1"/>
    <col min="9" max="9" width="6.88671875" style="12" customWidth="1"/>
    <col min="10" max="13" width="4.5546875" style="12" customWidth="1"/>
    <col min="14" max="14" width="4.5546875" style="29" customWidth="1"/>
    <col min="15" max="15" width="57.44140625" style="12" customWidth="1"/>
    <col min="16" max="16384" width="11.44140625" style="24"/>
  </cols>
  <sheetData>
    <row r="1" spans="1:15" x14ac:dyDescent="0.25">
      <c r="A1" s="11">
        <v>0</v>
      </c>
      <c r="B1" s="21" t="s">
        <v>50</v>
      </c>
      <c r="C1" s="22" t="s">
        <v>51</v>
      </c>
      <c r="D1" s="19" t="s">
        <v>58</v>
      </c>
      <c r="E1" s="11" t="s">
        <v>66</v>
      </c>
      <c r="F1" s="11" t="s">
        <v>52</v>
      </c>
      <c r="G1" s="23" t="s">
        <v>56</v>
      </c>
      <c r="H1" s="23" t="s">
        <v>57</v>
      </c>
      <c r="I1" s="11" t="s">
        <v>53</v>
      </c>
      <c r="J1" s="11">
        <v>1</v>
      </c>
      <c r="K1" s="11">
        <v>2</v>
      </c>
      <c r="L1" s="11">
        <v>3</v>
      </c>
      <c r="M1" s="11">
        <v>4</v>
      </c>
      <c r="N1" s="28" t="s">
        <v>54</v>
      </c>
      <c r="O1" s="11" t="s">
        <v>55</v>
      </c>
    </row>
    <row r="2" spans="1:15" x14ac:dyDescent="0.25">
      <c r="A2" s="12">
        <v>1</v>
      </c>
      <c r="B2" s="25">
        <v>1</v>
      </c>
      <c r="C2" s="26">
        <v>1</v>
      </c>
      <c r="D2" s="19" t="str">
        <f>CONCATENATE("TEST ",C2)</f>
        <v>TEST 1</v>
      </c>
      <c r="F2" s="12">
        <v>1</v>
      </c>
      <c r="G2" s="23" t="str">
        <f>+I2</f>
        <v>Would you mind…… up. I’m deaf, you see.</v>
      </c>
      <c r="H2" s="23" t="str">
        <f t="shared" ref="H2:H65" si="0">CONCATENATE(I2," (Ref: ",A2,")")</f>
        <v>Would you mind…… up. I’m deaf, you see. (Ref: 1)</v>
      </c>
      <c r="I2" s="12" t="s">
        <v>86</v>
      </c>
      <c r="J2" s="12" t="s">
        <v>87</v>
      </c>
      <c r="K2" s="12" t="s">
        <v>88</v>
      </c>
      <c r="L2" s="12" t="s">
        <v>89</v>
      </c>
      <c r="M2" s="12" t="s">
        <v>90</v>
      </c>
      <c r="N2" s="29" t="s">
        <v>2</v>
      </c>
    </row>
    <row r="3" spans="1:15" x14ac:dyDescent="0.25">
      <c r="A3" s="12">
        <f>+A2+1</f>
        <v>2</v>
      </c>
      <c r="B3" s="25">
        <f t="shared" ref="B3:B21" si="1">+B2+0.00001</f>
        <v>1.0000100000000001</v>
      </c>
      <c r="C3" s="26">
        <f>+C2</f>
        <v>1</v>
      </c>
      <c r="D3" s="19" t="str">
        <f t="shared" ref="D3:D66" si="2">CONCATENATE("TEST ",C3)</f>
        <v>TEST 1</v>
      </c>
      <c r="F3" s="12">
        <f>+F2+1</f>
        <v>2</v>
      </c>
      <c r="G3" s="23" t="str">
        <f t="shared" ref="G3:G66" si="3">+I3</f>
        <v>I’ll never  finish…… this new dictionary.</v>
      </c>
      <c r="H3" s="23" t="str">
        <f t="shared" si="0"/>
        <v>I’ll never  finish…… this new dictionary. (Ref: 2)</v>
      </c>
      <c r="I3" s="12" t="s">
        <v>91</v>
      </c>
      <c r="J3" s="12" t="s">
        <v>92</v>
      </c>
      <c r="K3" s="12" t="s">
        <v>93</v>
      </c>
      <c r="L3" s="12" t="s">
        <v>94</v>
      </c>
      <c r="M3" s="12" t="s">
        <v>95</v>
      </c>
      <c r="N3" s="29" t="s">
        <v>3</v>
      </c>
    </row>
    <row r="4" spans="1:15" x14ac:dyDescent="0.25">
      <c r="A4" s="12">
        <f t="shared" ref="A4:A67" si="4">+A3+1</f>
        <v>3</v>
      </c>
      <c r="B4" s="25">
        <f t="shared" si="1"/>
        <v>1.0000200000000001</v>
      </c>
      <c r="C4" s="26">
        <f t="shared" ref="C4:C21" si="5">+C3</f>
        <v>1</v>
      </c>
      <c r="D4" s="19" t="str">
        <f t="shared" si="2"/>
        <v>TEST 1</v>
      </c>
      <c r="F4" s="12">
        <f>+F3+1</f>
        <v>3</v>
      </c>
      <c r="G4" s="23" t="str">
        <f t="shared" si="3"/>
        <v>I’ m going to the shops. We’ve run…. everthing.</v>
      </c>
      <c r="H4" s="23" t="str">
        <f t="shared" si="0"/>
        <v>I’ m going to the shops. We’ve run…. everthing. (Ref: 3)</v>
      </c>
      <c r="I4" s="12" t="s">
        <v>96</v>
      </c>
      <c r="J4" s="12" t="s">
        <v>97</v>
      </c>
      <c r="K4" s="12" t="s">
        <v>98</v>
      </c>
      <c r="L4" s="12" t="s">
        <v>99</v>
      </c>
      <c r="M4" s="12" t="s">
        <v>100</v>
      </c>
      <c r="N4" s="29" t="s">
        <v>2</v>
      </c>
    </row>
    <row r="5" spans="1:15" x14ac:dyDescent="0.25">
      <c r="A5" s="12">
        <f t="shared" si="4"/>
        <v>4</v>
      </c>
      <c r="B5" s="25">
        <f t="shared" si="1"/>
        <v>1.0000300000000002</v>
      </c>
      <c r="C5" s="26">
        <f t="shared" si="5"/>
        <v>1</v>
      </c>
      <c r="D5" s="19" t="str">
        <f t="shared" si="2"/>
        <v>TEST 1</v>
      </c>
      <c r="F5" s="12">
        <f t="shared" ref="F5:F41" si="6">+F4+1</f>
        <v>4</v>
      </c>
      <c r="G5" s="23" t="str">
        <f t="shared" si="3"/>
        <v>We …. to the cinema in time for the start of the film.</v>
      </c>
      <c r="H5" s="23" t="str">
        <f t="shared" si="0"/>
        <v>We …. to the cinema in time for the start of the film. (Ref: 4)</v>
      </c>
      <c r="I5" s="12" t="s">
        <v>101</v>
      </c>
      <c r="J5" s="12" t="s">
        <v>102</v>
      </c>
      <c r="K5" s="12" t="s">
        <v>103</v>
      </c>
      <c r="L5" s="12" t="s">
        <v>104</v>
      </c>
      <c r="M5" s="12" t="s">
        <v>80</v>
      </c>
      <c r="N5" s="29" t="s">
        <v>2</v>
      </c>
    </row>
    <row r="6" spans="1:15" x14ac:dyDescent="0.25">
      <c r="A6" s="12">
        <f t="shared" si="4"/>
        <v>5</v>
      </c>
      <c r="B6" s="25">
        <f t="shared" si="1"/>
        <v>1.0000400000000003</v>
      </c>
      <c r="C6" s="26">
        <f t="shared" si="5"/>
        <v>1</v>
      </c>
      <c r="D6" s="19" t="str">
        <f t="shared" si="2"/>
        <v>TEST 1</v>
      </c>
      <c r="F6" s="12">
        <f t="shared" si="6"/>
        <v>5</v>
      </c>
      <c r="G6" s="23" t="str">
        <f t="shared" si="3"/>
        <v>…. I use your phone? We’ve had an accident</v>
      </c>
      <c r="H6" s="23" t="str">
        <f t="shared" si="0"/>
        <v>…. I use your phone? We’ve had an accident (Ref: 5)</v>
      </c>
      <c r="I6" s="12" t="s">
        <v>105</v>
      </c>
      <c r="J6" s="12" t="s">
        <v>63</v>
      </c>
      <c r="K6" s="12" t="s">
        <v>69</v>
      </c>
      <c r="L6" s="12" t="s">
        <v>68</v>
      </c>
      <c r="M6" s="12" t="s">
        <v>78</v>
      </c>
      <c r="N6" s="29" t="s">
        <v>3</v>
      </c>
    </row>
    <row r="7" spans="1:15" x14ac:dyDescent="0.25">
      <c r="A7" s="12">
        <f t="shared" si="4"/>
        <v>6</v>
      </c>
      <c r="B7" s="25">
        <f t="shared" si="1"/>
        <v>1.0000500000000003</v>
      </c>
      <c r="C7" s="26">
        <f t="shared" si="5"/>
        <v>1</v>
      </c>
      <c r="D7" s="19" t="str">
        <f t="shared" si="2"/>
        <v>TEST 1</v>
      </c>
      <c r="F7" s="12">
        <f t="shared" si="6"/>
        <v>6</v>
      </c>
      <c r="G7" s="23" t="str">
        <f t="shared" si="3"/>
        <v>I’ll probably …. college at the end of this term</v>
      </c>
      <c r="H7" s="23" t="str">
        <f t="shared" si="0"/>
        <v>I’ll probably …. college at the end of this term (Ref: 6)</v>
      </c>
      <c r="I7" s="12" t="s">
        <v>106</v>
      </c>
      <c r="J7" s="12" t="s">
        <v>107</v>
      </c>
      <c r="K7" s="12" t="s">
        <v>108</v>
      </c>
      <c r="L7" s="12" t="s">
        <v>109</v>
      </c>
      <c r="M7" s="12" t="s">
        <v>83</v>
      </c>
      <c r="N7" s="29" t="s">
        <v>0</v>
      </c>
    </row>
    <row r="8" spans="1:15" x14ac:dyDescent="0.25">
      <c r="A8" s="12">
        <f t="shared" si="4"/>
        <v>7</v>
      </c>
      <c r="B8" s="25">
        <f t="shared" si="1"/>
        <v>1.0000600000000004</v>
      </c>
      <c r="C8" s="26">
        <f t="shared" si="5"/>
        <v>1</v>
      </c>
      <c r="D8" s="19" t="str">
        <f t="shared" si="2"/>
        <v>TEST 1</v>
      </c>
      <c r="F8" s="12">
        <f t="shared" si="6"/>
        <v>7</v>
      </c>
      <c r="G8" s="23" t="str">
        <f t="shared" si="3"/>
        <v>The museum keeper made ….their  bags in the cloakroom.</v>
      </c>
      <c r="H8" s="23" t="str">
        <f t="shared" si="0"/>
        <v>The museum keeper made ….their  bags in the cloakroom. (Ref: 7)</v>
      </c>
      <c r="I8" s="12" t="s">
        <v>110</v>
      </c>
      <c r="J8" s="12" t="s">
        <v>111</v>
      </c>
      <c r="K8" s="12" t="s">
        <v>112</v>
      </c>
      <c r="L8" s="12" t="s">
        <v>113</v>
      </c>
      <c r="M8" s="12" t="s">
        <v>114</v>
      </c>
      <c r="N8" s="29" t="s">
        <v>2</v>
      </c>
    </row>
    <row r="9" spans="1:15" x14ac:dyDescent="0.25">
      <c r="A9" s="12">
        <f t="shared" si="4"/>
        <v>8</v>
      </c>
      <c r="B9" s="25">
        <f t="shared" si="1"/>
        <v>1.0000700000000005</v>
      </c>
      <c r="C9" s="26">
        <f t="shared" si="5"/>
        <v>1</v>
      </c>
      <c r="D9" s="19" t="str">
        <f t="shared" si="2"/>
        <v>TEST 1</v>
      </c>
      <c r="F9" s="12">
        <f t="shared" si="6"/>
        <v>8</v>
      </c>
      <c r="G9" s="23" t="str">
        <f t="shared" si="3"/>
        <v>We’re going on holiday. Grannie is going to …. the baby.</v>
      </c>
      <c r="H9" s="23" t="str">
        <f t="shared" si="0"/>
        <v>We’re going on holiday. Grannie is going to …. the baby. (Ref: 8)</v>
      </c>
      <c r="I9" s="12" t="s">
        <v>115</v>
      </c>
      <c r="J9" s="12" t="s">
        <v>116</v>
      </c>
      <c r="K9" s="12" t="s">
        <v>117</v>
      </c>
      <c r="L9" s="12" t="s">
        <v>118</v>
      </c>
      <c r="M9" s="12" t="s">
        <v>119</v>
      </c>
      <c r="N9" s="29" t="s">
        <v>0</v>
      </c>
    </row>
    <row r="10" spans="1:15" x14ac:dyDescent="0.25">
      <c r="A10" s="12">
        <f t="shared" si="4"/>
        <v>9</v>
      </c>
      <c r="B10" s="25">
        <f t="shared" si="1"/>
        <v>1.0000800000000005</v>
      </c>
      <c r="C10" s="26">
        <f t="shared" si="5"/>
        <v>1</v>
      </c>
      <c r="D10" s="19" t="str">
        <f t="shared" si="2"/>
        <v>TEST 1</v>
      </c>
      <c r="F10" s="12">
        <f t="shared" si="6"/>
        <v>9</v>
      </c>
      <c r="G10" s="23" t="str">
        <f t="shared" si="3"/>
        <v>The more one drinks, …..one gets.</v>
      </c>
      <c r="H10" s="23" t="str">
        <f t="shared" si="0"/>
        <v>The more one drinks, …..one gets. (Ref: 9)</v>
      </c>
      <c r="I10" s="12" t="s">
        <v>120</v>
      </c>
      <c r="J10" s="12" t="s">
        <v>121</v>
      </c>
      <c r="K10" s="12" t="s">
        <v>122</v>
      </c>
      <c r="L10" s="12" t="s">
        <v>123</v>
      </c>
      <c r="M10" s="12" t="s">
        <v>124</v>
      </c>
      <c r="N10" s="29" t="s">
        <v>0</v>
      </c>
    </row>
    <row r="11" spans="1:15" x14ac:dyDescent="0.25">
      <c r="A11" s="12">
        <f t="shared" si="4"/>
        <v>10</v>
      </c>
      <c r="B11" s="25">
        <f t="shared" si="1"/>
        <v>1.0000900000000006</v>
      </c>
      <c r="C11" s="26">
        <f t="shared" si="5"/>
        <v>1</v>
      </c>
      <c r="D11" s="19" t="str">
        <f t="shared" si="2"/>
        <v>TEST 1</v>
      </c>
      <c r="F11" s="12">
        <f t="shared" si="6"/>
        <v>10</v>
      </c>
      <c r="G11" s="23" t="str">
        <f t="shared" si="3"/>
        <v>We can’t …..our mind about where to live after getting married.</v>
      </c>
      <c r="H11" s="23" t="str">
        <f t="shared" si="0"/>
        <v>We can’t …..our mind about where to live after getting married. (Ref: 10)</v>
      </c>
      <c r="I11" s="12" t="s">
        <v>125</v>
      </c>
      <c r="J11" s="12" t="s">
        <v>126</v>
      </c>
      <c r="K11" s="12" t="s">
        <v>127</v>
      </c>
      <c r="L11" s="12" t="s">
        <v>128</v>
      </c>
      <c r="M11" s="12" t="s">
        <v>129</v>
      </c>
      <c r="N11" s="29" t="s">
        <v>1</v>
      </c>
    </row>
    <row r="12" spans="1:15" x14ac:dyDescent="0.25">
      <c r="A12" s="12">
        <f t="shared" si="4"/>
        <v>11</v>
      </c>
      <c r="B12" s="25">
        <f t="shared" si="1"/>
        <v>1.0001000000000007</v>
      </c>
      <c r="C12" s="26">
        <f t="shared" si="5"/>
        <v>1</v>
      </c>
      <c r="D12" s="19" t="str">
        <f t="shared" si="2"/>
        <v>TEST 1</v>
      </c>
      <c r="F12" s="12">
        <f t="shared" si="6"/>
        <v>11</v>
      </c>
      <c r="G12" s="23" t="str">
        <f t="shared" si="3"/>
        <v>Everybody ….to get out of the building that was on fire.</v>
      </c>
      <c r="H12" s="23" t="str">
        <f t="shared" si="0"/>
        <v>Everybody ….to get out of the building that was on fire. (Ref: 11)</v>
      </c>
      <c r="I12" s="12" t="s">
        <v>130</v>
      </c>
      <c r="J12" s="12" t="s">
        <v>70</v>
      </c>
      <c r="K12" s="12" t="s">
        <v>131</v>
      </c>
      <c r="L12" s="12" t="s">
        <v>76</v>
      </c>
      <c r="M12" s="12" t="s">
        <v>132</v>
      </c>
      <c r="N12" s="29" t="s">
        <v>3</v>
      </c>
    </row>
    <row r="13" spans="1:15" x14ac:dyDescent="0.25">
      <c r="A13" s="12">
        <f t="shared" si="4"/>
        <v>12</v>
      </c>
      <c r="B13" s="25">
        <f t="shared" si="1"/>
        <v>1.0001100000000007</v>
      </c>
      <c r="C13" s="26">
        <f t="shared" si="5"/>
        <v>1</v>
      </c>
      <c r="D13" s="19" t="str">
        <f t="shared" si="2"/>
        <v>TEST 1</v>
      </c>
      <c r="F13" s="12">
        <f t="shared" si="6"/>
        <v>12</v>
      </c>
      <c r="G13" s="23" t="str">
        <f t="shared" si="3"/>
        <v>His wife kept….him to drive more slowly.</v>
      </c>
      <c r="H13" s="23" t="str">
        <f t="shared" si="0"/>
        <v>His wife kept….him to drive more slowly. (Ref: 12)</v>
      </c>
      <c r="I13" s="12" t="s">
        <v>133</v>
      </c>
      <c r="J13" s="12" t="s">
        <v>77</v>
      </c>
      <c r="K13" s="12" t="s">
        <v>134</v>
      </c>
      <c r="L13" s="12" t="s">
        <v>71</v>
      </c>
      <c r="M13" s="12" t="s">
        <v>135</v>
      </c>
      <c r="N13" s="29" t="s">
        <v>0</v>
      </c>
    </row>
    <row r="14" spans="1:15" x14ac:dyDescent="0.25">
      <c r="A14" s="12">
        <f t="shared" si="4"/>
        <v>13</v>
      </c>
      <c r="B14" s="25">
        <f t="shared" si="1"/>
        <v>1.0001200000000008</v>
      </c>
      <c r="C14" s="26">
        <f t="shared" si="5"/>
        <v>1</v>
      </c>
      <c r="D14" s="19" t="str">
        <f t="shared" si="2"/>
        <v>TEST 1</v>
      </c>
      <c r="F14" s="12">
        <f t="shared" si="6"/>
        <v>13</v>
      </c>
      <c r="G14" s="23" t="str">
        <f t="shared" si="3"/>
        <v>I can’t help….every time I see little Johnny.</v>
      </c>
      <c r="H14" s="23" t="str">
        <f t="shared" si="0"/>
        <v>I can’t help….every time I see little Johnny. (Ref: 13)</v>
      </c>
      <c r="I14" s="12" t="s">
        <v>136</v>
      </c>
      <c r="J14" s="12" t="s">
        <v>137</v>
      </c>
      <c r="K14" s="12" t="s">
        <v>138</v>
      </c>
      <c r="L14" s="12" t="s">
        <v>139</v>
      </c>
      <c r="M14" s="12" t="s">
        <v>140</v>
      </c>
      <c r="N14" s="29" t="s">
        <v>1</v>
      </c>
    </row>
    <row r="15" spans="1:15" x14ac:dyDescent="0.25">
      <c r="A15" s="12">
        <f t="shared" si="4"/>
        <v>14</v>
      </c>
      <c r="B15" s="25">
        <f t="shared" si="1"/>
        <v>1.0001300000000009</v>
      </c>
      <c r="C15" s="26">
        <f t="shared" si="5"/>
        <v>1</v>
      </c>
      <c r="D15" s="19" t="str">
        <f t="shared" si="2"/>
        <v>TEST 1</v>
      </c>
      <c r="F15" s="12">
        <f t="shared" si="6"/>
        <v>14</v>
      </c>
      <c r="G15" s="23" t="str">
        <f t="shared" si="3"/>
        <v>She’s tired. She’s parctically been run….her feet.</v>
      </c>
      <c r="H15" s="23" t="str">
        <f t="shared" si="0"/>
        <v>She’s tired. She’s parctically been run….her feet. (Ref: 14)</v>
      </c>
      <c r="I15" s="12" t="s">
        <v>141</v>
      </c>
      <c r="J15" s="12" t="s">
        <v>142</v>
      </c>
      <c r="K15" s="12" t="s">
        <v>97</v>
      </c>
      <c r="L15" s="12" t="s">
        <v>75</v>
      </c>
      <c r="M15" s="12" t="s">
        <v>143</v>
      </c>
      <c r="N15" s="29" t="s">
        <v>0</v>
      </c>
    </row>
    <row r="16" spans="1:15" x14ac:dyDescent="0.25">
      <c r="A16" s="12">
        <f t="shared" si="4"/>
        <v>15</v>
      </c>
      <c r="B16" s="25">
        <f t="shared" si="1"/>
        <v>1.0001400000000009</v>
      </c>
      <c r="C16" s="26">
        <f t="shared" si="5"/>
        <v>1</v>
      </c>
      <c r="D16" s="19" t="str">
        <f t="shared" si="2"/>
        <v>TEST 1</v>
      </c>
      <c r="F16" s="12">
        <f t="shared" si="6"/>
        <v>15</v>
      </c>
      <c r="G16" s="23" t="str">
        <f t="shared" si="3"/>
        <v>I’ve broken your watch. It ….I needed a new one.</v>
      </c>
      <c r="H16" s="23" t="str">
        <f t="shared" si="0"/>
        <v>I’ve broken your watch. It ….I needed a new one. (Ref: 15)</v>
      </c>
      <c r="I16" s="12" t="s">
        <v>144</v>
      </c>
      <c r="J16" s="12" t="s">
        <v>145</v>
      </c>
      <c r="K16" s="12" t="s">
        <v>146</v>
      </c>
      <c r="L16" s="12" t="s">
        <v>147</v>
      </c>
      <c r="M16" s="12" t="s">
        <v>148</v>
      </c>
      <c r="N16" s="29" t="s">
        <v>1</v>
      </c>
    </row>
    <row r="17" spans="1:14" x14ac:dyDescent="0.25">
      <c r="A17" s="12">
        <f t="shared" si="4"/>
        <v>16</v>
      </c>
      <c r="B17" s="25">
        <f t="shared" si="1"/>
        <v>1.000150000000001</v>
      </c>
      <c r="C17" s="26">
        <f t="shared" si="5"/>
        <v>1</v>
      </c>
      <c r="D17" s="19" t="str">
        <f t="shared" si="2"/>
        <v>TEST 1</v>
      </c>
      <c r="F17" s="12">
        <f t="shared" si="6"/>
        <v>16</v>
      </c>
      <c r="G17" s="23" t="str">
        <f t="shared" si="3"/>
        <v>I’m not looking forward….in that horrible place.</v>
      </c>
      <c r="H17" s="23" t="str">
        <f t="shared" si="0"/>
        <v>I’m not looking forward….in that horrible place. (Ref: 16)</v>
      </c>
      <c r="I17" s="12" t="s">
        <v>149</v>
      </c>
      <c r="J17" s="12" t="s">
        <v>150</v>
      </c>
      <c r="K17" s="12" t="s">
        <v>151</v>
      </c>
      <c r="L17" s="12" t="s">
        <v>152</v>
      </c>
      <c r="M17" s="12" t="s">
        <v>153</v>
      </c>
      <c r="N17" s="29" t="s">
        <v>1</v>
      </c>
    </row>
    <row r="18" spans="1:14" x14ac:dyDescent="0.25">
      <c r="A18" s="12">
        <f t="shared" si="4"/>
        <v>17</v>
      </c>
      <c r="B18" s="25">
        <f t="shared" si="1"/>
        <v>1.000160000000001</v>
      </c>
      <c r="C18" s="26">
        <f t="shared" si="5"/>
        <v>1</v>
      </c>
      <c r="D18" s="19" t="str">
        <f t="shared" si="2"/>
        <v>TEST 1</v>
      </c>
      <c r="F18" s="12">
        <f t="shared" si="6"/>
        <v>17</v>
      </c>
      <c r="G18" s="23" t="str">
        <f t="shared" si="3"/>
        <v>You shouldn’t ….at the poor boy.</v>
      </c>
      <c r="H18" s="23" t="str">
        <f t="shared" si="0"/>
        <v>You shouldn’t ….at the poor boy. (Ref: 17)</v>
      </c>
      <c r="I18" s="12" t="s">
        <v>154</v>
      </c>
      <c r="J18" s="12" t="s">
        <v>90</v>
      </c>
      <c r="K18" s="12" t="s">
        <v>155</v>
      </c>
      <c r="L18" s="12" t="s">
        <v>156</v>
      </c>
      <c r="M18" s="12" t="s">
        <v>157</v>
      </c>
      <c r="N18" s="29" t="s">
        <v>1</v>
      </c>
    </row>
    <row r="19" spans="1:14" x14ac:dyDescent="0.25">
      <c r="A19" s="12">
        <f t="shared" si="4"/>
        <v>18</v>
      </c>
      <c r="B19" s="25">
        <f t="shared" si="1"/>
        <v>1.0001700000000011</v>
      </c>
      <c r="C19" s="26">
        <f t="shared" si="5"/>
        <v>1</v>
      </c>
      <c r="D19" s="19" t="str">
        <f t="shared" si="2"/>
        <v>TEST 1</v>
      </c>
      <c r="F19" s="12">
        <f t="shared" si="6"/>
        <v>18</v>
      </c>
      <c r="G19" s="23" t="str">
        <f t="shared" si="3"/>
        <v>The children son got used…..in de U.S.A.</v>
      </c>
      <c r="H19" s="23" t="str">
        <f t="shared" si="0"/>
        <v>The children son got used…..in de U.S.A. (Ref: 18)</v>
      </c>
      <c r="I19" s="12" t="s">
        <v>158</v>
      </c>
      <c r="J19" s="12" t="s">
        <v>159</v>
      </c>
      <c r="K19" s="12" t="s">
        <v>160</v>
      </c>
      <c r="L19" s="12" t="s">
        <v>161</v>
      </c>
      <c r="M19" s="12" t="s">
        <v>162</v>
      </c>
      <c r="N19" s="29" t="s">
        <v>0</v>
      </c>
    </row>
    <row r="20" spans="1:14" x14ac:dyDescent="0.25">
      <c r="A20" s="12">
        <f t="shared" si="4"/>
        <v>19</v>
      </c>
      <c r="B20" s="25">
        <f t="shared" si="1"/>
        <v>1.0001800000000012</v>
      </c>
      <c r="C20" s="26">
        <f t="shared" si="5"/>
        <v>1</v>
      </c>
      <c r="D20" s="19" t="str">
        <f t="shared" si="2"/>
        <v>TEST 1</v>
      </c>
      <c r="F20" s="12">
        <f t="shared" si="6"/>
        <v>19</v>
      </c>
      <c r="G20" s="23" t="str">
        <f t="shared" si="3"/>
        <v>I still remember people….at my foreign accent.</v>
      </c>
      <c r="H20" s="23" t="str">
        <f t="shared" si="0"/>
        <v>I still remember people….at my foreign accent. (Ref: 19)</v>
      </c>
      <c r="I20" s="12" t="s">
        <v>163</v>
      </c>
      <c r="J20" s="12" t="s">
        <v>137</v>
      </c>
      <c r="K20" s="12" t="s">
        <v>138</v>
      </c>
      <c r="L20" s="12" t="s">
        <v>139</v>
      </c>
      <c r="M20" s="12" t="s">
        <v>164</v>
      </c>
      <c r="N20" s="29" t="s">
        <v>1</v>
      </c>
    </row>
    <row r="21" spans="1:14" x14ac:dyDescent="0.25">
      <c r="A21" s="36">
        <f t="shared" si="4"/>
        <v>20</v>
      </c>
      <c r="B21" s="37">
        <f t="shared" si="1"/>
        <v>1.0001900000000012</v>
      </c>
      <c r="C21" s="38">
        <f t="shared" si="5"/>
        <v>1</v>
      </c>
      <c r="D21" s="19" t="str">
        <f t="shared" si="2"/>
        <v>TEST 1</v>
      </c>
      <c r="E21" s="36"/>
      <c r="F21" s="36">
        <f t="shared" si="6"/>
        <v>20</v>
      </c>
      <c r="G21" s="23" t="str">
        <f t="shared" si="3"/>
        <v>The boss has made my father ….the company.</v>
      </c>
      <c r="H21" s="23" t="str">
        <f t="shared" si="0"/>
        <v>The boss has made my father ….the company. (Ref: 20)</v>
      </c>
      <c r="I21" s="12" t="s">
        <v>165</v>
      </c>
      <c r="J21" s="12" t="s">
        <v>80</v>
      </c>
      <c r="K21" s="12" t="s">
        <v>85</v>
      </c>
      <c r="L21" s="12" t="s">
        <v>84</v>
      </c>
      <c r="M21" s="12" t="s">
        <v>83</v>
      </c>
      <c r="N21" s="29" t="s">
        <v>2</v>
      </c>
    </row>
    <row r="22" spans="1:14" x14ac:dyDescent="0.25">
      <c r="A22" s="12">
        <f t="shared" si="4"/>
        <v>21</v>
      </c>
      <c r="B22" s="25">
        <f>+C21+1</f>
        <v>2</v>
      </c>
      <c r="C22" s="26">
        <f>+C21+1</f>
        <v>2</v>
      </c>
      <c r="D22" s="19" t="str">
        <f t="shared" si="2"/>
        <v>TEST 2</v>
      </c>
      <c r="F22" s="12">
        <v>1</v>
      </c>
      <c r="G22" s="23">
        <f t="shared" si="3"/>
        <v>0</v>
      </c>
      <c r="H22" s="23" t="str">
        <f t="shared" si="0"/>
        <v xml:space="preserve"> (Ref: 21)</v>
      </c>
    </row>
    <row r="23" spans="1:14" x14ac:dyDescent="0.25">
      <c r="A23" s="12">
        <f t="shared" si="4"/>
        <v>22</v>
      </c>
      <c r="B23" s="25">
        <f>+B22+0.00001</f>
        <v>2.0000100000000001</v>
      </c>
      <c r="C23" s="26">
        <f t="shared" ref="C23" si="7">+C22</f>
        <v>2</v>
      </c>
      <c r="D23" s="19" t="str">
        <f t="shared" si="2"/>
        <v>TEST 2</v>
      </c>
      <c r="F23" s="12">
        <f>+F22+1</f>
        <v>2</v>
      </c>
      <c r="G23" s="23">
        <f t="shared" si="3"/>
        <v>0</v>
      </c>
      <c r="H23" s="23" t="str">
        <f t="shared" si="0"/>
        <v xml:space="preserve"> (Ref: 22)</v>
      </c>
    </row>
    <row r="24" spans="1:14" x14ac:dyDescent="0.25">
      <c r="A24" s="12">
        <f t="shared" si="4"/>
        <v>23</v>
      </c>
      <c r="B24" s="25">
        <f t="shared" ref="B24:B41" si="8">+B23+0.00001</f>
        <v>2.0000200000000001</v>
      </c>
      <c r="C24" s="26">
        <f t="shared" ref="C24:C41" si="9">+C23</f>
        <v>2</v>
      </c>
      <c r="D24" s="19" t="str">
        <f t="shared" si="2"/>
        <v>TEST 2</v>
      </c>
      <c r="F24" s="12">
        <f>+F23+1</f>
        <v>3</v>
      </c>
      <c r="G24" s="23">
        <f t="shared" si="3"/>
        <v>0</v>
      </c>
      <c r="H24" s="23" t="str">
        <f t="shared" si="0"/>
        <v xml:space="preserve"> (Ref: 23)</v>
      </c>
    </row>
    <row r="25" spans="1:14" x14ac:dyDescent="0.25">
      <c r="A25" s="12">
        <f t="shared" si="4"/>
        <v>24</v>
      </c>
      <c r="B25" s="25">
        <f t="shared" si="8"/>
        <v>2.0000300000000002</v>
      </c>
      <c r="C25" s="26">
        <f t="shared" si="9"/>
        <v>2</v>
      </c>
      <c r="D25" s="19" t="str">
        <f t="shared" si="2"/>
        <v>TEST 2</v>
      </c>
      <c r="F25" s="12">
        <f t="shared" si="6"/>
        <v>4</v>
      </c>
      <c r="G25" s="23">
        <f t="shared" si="3"/>
        <v>0</v>
      </c>
      <c r="H25" s="23" t="str">
        <f t="shared" si="0"/>
        <v xml:space="preserve"> (Ref: 24)</v>
      </c>
    </row>
    <row r="26" spans="1:14" x14ac:dyDescent="0.25">
      <c r="A26" s="12">
        <f t="shared" si="4"/>
        <v>25</v>
      </c>
      <c r="B26" s="25">
        <f t="shared" si="8"/>
        <v>2.0000400000000003</v>
      </c>
      <c r="C26" s="26">
        <f t="shared" si="9"/>
        <v>2</v>
      </c>
      <c r="D26" s="19" t="str">
        <f t="shared" si="2"/>
        <v>TEST 2</v>
      </c>
      <c r="F26" s="12">
        <f t="shared" si="6"/>
        <v>5</v>
      </c>
      <c r="G26" s="23">
        <f t="shared" si="3"/>
        <v>0</v>
      </c>
      <c r="H26" s="23" t="str">
        <f t="shared" si="0"/>
        <v xml:space="preserve"> (Ref: 25)</v>
      </c>
    </row>
    <row r="27" spans="1:14" x14ac:dyDescent="0.25">
      <c r="A27" s="12">
        <f t="shared" si="4"/>
        <v>26</v>
      </c>
      <c r="B27" s="25">
        <f t="shared" si="8"/>
        <v>2.0000500000000003</v>
      </c>
      <c r="C27" s="26">
        <f t="shared" si="9"/>
        <v>2</v>
      </c>
      <c r="D27" s="19" t="str">
        <f t="shared" si="2"/>
        <v>TEST 2</v>
      </c>
      <c r="F27" s="12">
        <f t="shared" si="6"/>
        <v>6</v>
      </c>
      <c r="G27" s="23">
        <f t="shared" si="3"/>
        <v>0</v>
      </c>
      <c r="H27" s="23" t="str">
        <f t="shared" si="0"/>
        <v xml:space="preserve"> (Ref: 26)</v>
      </c>
    </row>
    <row r="28" spans="1:14" x14ac:dyDescent="0.25">
      <c r="A28" s="12">
        <f t="shared" si="4"/>
        <v>27</v>
      </c>
      <c r="B28" s="25">
        <f t="shared" si="8"/>
        <v>2.0000600000000004</v>
      </c>
      <c r="C28" s="26">
        <f t="shared" si="9"/>
        <v>2</v>
      </c>
      <c r="D28" s="19" t="str">
        <f t="shared" si="2"/>
        <v>TEST 2</v>
      </c>
      <c r="F28" s="12">
        <f t="shared" si="6"/>
        <v>7</v>
      </c>
      <c r="G28" s="23">
        <f t="shared" si="3"/>
        <v>0</v>
      </c>
      <c r="H28" s="23" t="str">
        <f t="shared" si="0"/>
        <v xml:space="preserve"> (Ref: 27)</v>
      </c>
    </row>
    <row r="29" spans="1:14" x14ac:dyDescent="0.25">
      <c r="A29" s="12">
        <f t="shared" si="4"/>
        <v>28</v>
      </c>
      <c r="B29" s="25">
        <f t="shared" si="8"/>
        <v>2.0000700000000005</v>
      </c>
      <c r="C29" s="26">
        <f t="shared" si="9"/>
        <v>2</v>
      </c>
      <c r="D29" s="19" t="str">
        <f t="shared" si="2"/>
        <v>TEST 2</v>
      </c>
      <c r="F29" s="12">
        <f t="shared" si="6"/>
        <v>8</v>
      </c>
      <c r="G29" s="23">
        <f t="shared" si="3"/>
        <v>0</v>
      </c>
      <c r="H29" s="23" t="str">
        <f t="shared" si="0"/>
        <v xml:space="preserve"> (Ref: 28)</v>
      </c>
    </row>
    <row r="30" spans="1:14" x14ac:dyDescent="0.25">
      <c r="A30" s="12">
        <f t="shared" si="4"/>
        <v>29</v>
      </c>
      <c r="B30" s="25">
        <f t="shared" si="8"/>
        <v>2.0000800000000005</v>
      </c>
      <c r="C30" s="26">
        <f t="shared" si="9"/>
        <v>2</v>
      </c>
      <c r="D30" s="19" t="str">
        <f t="shared" si="2"/>
        <v>TEST 2</v>
      </c>
      <c r="F30" s="12">
        <f t="shared" si="6"/>
        <v>9</v>
      </c>
      <c r="G30" s="23">
        <f t="shared" si="3"/>
        <v>0</v>
      </c>
      <c r="H30" s="23" t="str">
        <f t="shared" si="0"/>
        <v xml:space="preserve"> (Ref: 29)</v>
      </c>
    </row>
    <row r="31" spans="1:14" x14ac:dyDescent="0.25">
      <c r="A31" s="12">
        <f t="shared" si="4"/>
        <v>30</v>
      </c>
      <c r="B31" s="25">
        <f t="shared" si="8"/>
        <v>2.0000900000000006</v>
      </c>
      <c r="C31" s="26">
        <f t="shared" si="9"/>
        <v>2</v>
      </c>
      <c r="D31" s="19" t="str">
        <f t="shared" si="2"/>
        <v>TEST 2</v>
      </c>
      <c r="F31" s="12">
        <f t="shared" si="6"/>
        <v>10</v>
      </c>
      <c r="G31" s="23">
        <f t="shared" si="3"/>
        <v>0</v>
      </c>
      <c r="H31" s="23" t="str">
        <f t="shared" si="0"/>
        <v xml:space="preserve"> (Ref: 30)</v>
      </c>
    </row>
    <row r="32" spans="1:14" x14ac:dyDescent="0.25">
      <c r="A32" s="12">
        <f t="shared" si="4"/>
        <v>31</v>
      </c>
      <c r="B32" s="25">
        <f t="shared" si="8"/>
        <v>2.0001000000000007</v>
      </c>
      <c r="C32" s="26">
        <f t="shared" si="9"/>
        <v>2</v>
      </c>
      <c r="D32" s="19" t="str">
        <f t="shared" si="2"/>
        <v>TEST 2</v>
      </c>
      <c r="F32" s="12">
        <f t="shared" si="6"/>
        <v>11</v>
      </c>
      <c r="G32" s="23">
        <f t="shared" si="3"/>
        <v>0</v>
      </c>
      <c r="H32" s="23" t="str">
        <f t="shared" si="0"/>
        <v xml:space="preserve"> (Ref: 31)</v>
      </c>
    </row>
    <row r="33" spans="1:8" x14ac:dyDescent="0.25">
      <c r="A33" s="12">
        <f t="shared" si="4"/>
        <v>32</v>
      </c>
      <c r="B33" s="25">
        <f t="shared" si="8"/>
        <v>2.0001100000000007</v>
      </c>
      <c r="C33" s="26">
        <f t="shared" si="9"/>
        <v>2</v>
      </c>
      <c r="D33" s="19" t="str">
        <f t="shared" si="2"/>
        <v>TEST 2</v>
      </c>
      <c r="F33" s="12">
        <f t="shared" si="6"/>
        <v>12</v>
      </c>
      <c r="G33" s="23">
        <f t="shared" si="3"/>
        <v>0</v>
      </c>
      <c r="H33" s="23" t="str">
        <f t="shared" si="0"/>
        <v xml:space="preserve"> (Ref: 32)</v>
      </c>
    </row>
    <row r="34" spans="1:8" x14ac:dyDescent="0.25">
      <c r="A34" s="12">
        <f t="shared" si="4"/>
        <v>33</v>
      </c>
      <c r="B34" s="25">
        <f t="shared" si="8"/>
        <v>2.0001200000000008</v>
      </c>
      <c r="C34" s="26">
        <f t="shared" si="9"/>
        <v>2</v>
      </c>
      <c r="D34" s="19" t="str">
        <f t="shared" si="2"/>
        <v>TEST 2</v>
      </c>
      <c r="F34" s="12">
        <f t="shared" si="6"/>
        <v>13</v>
      </c>
      <c r="G34" s="23">
        <f t="shared" si="3"/>
        <v>0</v>
      </c>
      <c r="H34" s="23" t="str">
        <f t="shared" si="0"/>
        <v xml:space="preserve"> (Ref: 33)</v>
      </c>
    </row>
    <row r="35" spans="1:8" x14ac:dyDescent="0.25">
      <c r="A35" s="12">
        <f t="shared" si="4"/>
        <v>34</v>
      </c>
      <c r="B35" s="25">
        <f t="shared" si="8"/>
        <v>2.0001300000000009</v>
      </c>
      <c r="C35" s="26">
        <f t="shared" si="9"/>
        <v>2</v>
      </c>
      <c r="D35" s="19" t="str">
        <f t="shared" si="2"/>
        <v>TEST 2</v>
      </c>
      <c r="F35" s="12">
        <f t="shared" si="6"/>
        <v>14</v>
      </c>
      <c r="G35" s="23">
        <f t="shared" si="3"/>
        <v>0</v>
      </c>
      <c r="H35" s="23" t="str">
        <f t="shared" si="0"/>
        <v xml:space="preserve"> (Ref: 34)</v>
      </c>
    </row>
    <row r="36" spans="1:8" x14ac:dyDescent="0.25">
      <c r="A36" s="12">
        <f t="shared" si="4"/>
        <v>35</v>
      </c>
      <c r="B36" s="25">
        <f t="shared" si="8"/>
        <v>2.0001400000000009</v>
      </c>
      <c r="C36" s="26">
        <f t="shared" si="9"/>
        <v>2</v>
      </c>
      <c r="D36" s="19" t="str">
        <f t="shared" si="2"/>
        <v>TEST 2</v>
      </c>
      <c r="F36" s="12">
        <f t="shared" si="6"/>
        <v>15</v>
      </c>
      <c r="G36" s="23">
        <f t="shared" si="3"/>
        <v>0</v>
      </c>
      <c r="H36" s="23" t="str">
        <f t="shared" si="0"/>
        <v xml:space="preserve"> (Ref: 35)</v>
      </c>
    </row>
    <row r="37" spans="1:8" x14ac:dyDescent="0.25">
      <c r="A37" s="12">
        <f t="shared" si="4"/>
        <v>36</v>
      </c>
      <c r="B37" s="25">
        <f t="shared" si="8"/>
        <v>2.000150000000001</v>
      </c>
      <c r="C37" s="26">
        <f t="shared" si="9"/>
        <v>2</v>
      </c>
      <c r="D37" s="19" t="str">
        <f t="shared" si="2"/>
        <v>TEST 2</v>
      </c>
      <c r="F37" s="12">
        <f t="shared" si="6"/>
        <v>16</v>
      </c>
      <c r="G37" s="23">
        <f t="shared" si="3"/>
        <v>0</v>
      </c>
      <c r="H37" s="23" t="str">
        <f t="shared" si="0"/>
        <v xml:space="preserve"> (Ref: 36)</v>
      </c>
    </row>
    <row r="38" spans="1:8" x14ac:dyDescent="0.25">
      <c r="A38" s="12">
        <f t="shared" si="4"/>
        <v>37</v>
      </c>
      <c r="B38" s="25">
        <f t="shared" si="8"/>
        <v>2.000160000000001</v>
      </c>
      <c r="C38" s="26">
        <f t="shared" si="9"/>
        <v>2</v>
      </c>
      <c r="D38" s="19" t="str">
        <f t="shared" si="2"/>
        <v>TEST 2</v>
      </c>
      <c r="F38" s="12">
        <f t="shared" si="6"/>
        <v>17</v>
      </c>
      <c r="G38" s="23">
        <f t="shared" si="3"/>
        <v>0</v>
      </c>
      <c r="H38" s="23" t="str">
        <f t="shared" si="0"/>
        <v xml:space="preserve"> (Ref: 37)</v>
      </c>
    </row>
    <row r="39" spans="1:8" x14ac:dyDescent="0.25">
      <c r="A39" s="12">
        <f t="shared" si="4"/>
        <v>38</v>
      </c>
      <c r="B39" s="25">
        <f t="shared" si="8"/>
        <v>2.0001700000000011</v>
      </c>
      <c r="C39" s="26">
        <f t="shared" si="9"/>
        <v>2</v>
      </c>
      <c r="D39" s="19" t="str">
        <f t="shared" si="2"/>
        <v>TEST 2</v>
      </c>
      <c r="F39" s="12">
        <f t="shared" si="6"/>
        <v>18</v>
      </c>
      <c r="G39" s="23">
        <f t="shared" si="3"/>
        <v>0</v>
      </c>
      <c r="H39" s="23" t="str">
        <f t="shared" si="0"/>
        <v xml:space="preserve"> (Ref: 38)</v>
      </c>
    </row>
    <row r="40" spans="1:8" x14ac:dyDescent="0.25">
      <c r="A40" s="12">
        <f t="shared" si="4"/>
        <v>39</v>
      </c>
      <c r="B40" s="25">
        <f t="shared" si="8"/>
        <v>2.0001800000000012</v>
      </c>
      <c r="C40" s="26">
        <f t="shared" si="9"/>
        <v>2</v>
      </c>
      <c r="D40" s="19" t="str">
        <f t="shared" si="2"/>
        <v>TEST 2</v>
      </c>
      <c r="F40" s="12">
        <f t="shared" si="6"/>
        <v>19</v>
      </c>
      <c r="G40" s="23">
        <f t="shared" si="3"/>
        <v>0</v>
      </c>
      <c r="H40" s="23" t="str">
        <f t="shared" si="0"/>
        <v xml:space="preserve"> (Ref: 39)</v>
      </c>
    </row>
    <row r="41" spans="1:8" x14ac:dyDescent="0.25">
      <c r="A41" s="36">
        <f t="shared" si="4"/>
        <v>40</v>
      </c>
      <c r="B41" s="37">
        <f t="shared" si="8"/>
        <v>2.0001900000000012</v>
      </c>
      <c r="C41" s="38">
        <f t="shared" si="9"/>
        <v>2</v>
      </c>
      <c r="D41" s="19" t="str">
        <f t="shared" si="2"/>
        <v>TEST 2</v>
      </c>
      <c r="E41" s="36"/>
      <c r="F41" s="36">
        <f t="shared" si="6"/>
        <v>20</v>
      </c>
      <c r="G41" s="23">
        <f t="shared" si="3"/>
        <v>0</v>
      </c>
      <c r="H41" s="23" t="str">
        <f t="shared" si="0"/>
        <v xml:space="preserve"> (Ref: 40)</v>
      </c>
    </row>
    <row r="42" spans="1:8" x14ac:dyDescent="0.25">
      <c r="A42" s="12">
        <f t="shared" si="4"/>
        <v>41</v>
      </c>
      <c r="B42" s="25">
        <f>+C41+1</f>
        <v>3</v>
      </c>
      <c r="C42" s="26">
        <f>+C41+1</f>
        <v>3</v>
      </c>
      <c r="D42" s="19" t="str">
        <f t="shared" si="2"/>
        <v>TEST 3</v>
      </c>
      <c r="F42" s="12">
        <v>1</v>
      </c>
      <c r="G42" s="23">
        <f t="shared" si="3"/>
        <v>0</v>
      </c>
      <c r="H42" s="23" t="str">
        <f t="shared" si="0"/>
        <v xml:space="preserve"> (Ref: 41)</v>
      </c>
    </row>
    <row r="43" spans="1:8" x14ac:dyDescent="0.25">
      <c r="A43" s="12">
        <f t="shared" si="4"/>
        <v>42</v>
      </c>
      <c r="B43" s="25">
        <f>+B42+0.00001</f>
        <v>3.0000100000000001</v>
      </c>
      <c r="C43" s="26">
        <f t="shared" ref="C43:C61" si="10">+C42</f>
        <v>3</v>
      </c>
      <c r="D43" s="19" t="str">
        <f t="shared" si="2"/>
        <v>TEST 3</v>
      </c>
      <c r="F43" s="12">
        <f>+F42+1</f>
        <v>2</v>
      </c>
      <c r="G43" s="23">
        <f t="shared" si="3"/>
        <v>0</v>
      </c>
      <c r="H43" s="23" t="str">
        <f t="shared" si="0"/>
        <v xml:space="preserve"> (Ref: 42)</v>
      </c>
    </row>
    <row r="44" spans="1:8" x14ac:dyDescent="0.25">
      <c r="A44" s="12">
        <f t="shared" si="4"/>
        <v>43</v>
      </c>
      <c r="B44" s="25">
        <f t="shared" ref="B44:B61" si="11">+B43+0.00001</f>
        <v>3.0000200000000001</v>
      </c>
      <c r="C44" s="26">
        <f t="shared" si="10"/>
        <v>3</v>
      </c>
      <c r="D44" s="19" t="str">
        <f t="shared" si="2"/>
        <v>TEST 3</v>
      </c>
      <c r="F44" s="12">
        <f>+F43+1</f>
        <v>3</v>
      </c>
      <c r="G44" s="23">
        <f t="shared" si="3"/>
        <v>0</v>
      </c>
      <c r="H44" s="23" t="str">
        <f t="shared" si="0"/>
        <v xml:space="preserve"> (Ref: 43)</v>
      </c>
    </row>
    <row r="45" spans="1:8" x14ac:dyDescent="0.25">
      <c r="A45" s="12">
        <f t="shared" si="4"/>
        <v>44</v>
      </c>
      <c r="B45" s="25">
        <f t="shared" si="11"/>
        <v>3.0000300000000002</v>
      </c>
      <c r="C45" s="26">
        <f t="shared" si="10"/>
        <v>3</v>
      </c>
      <c r="D45" s="19" t="str">
        <f t="shared" si="2"/>
        <v>TEST 3</v>
      </c>
      <c r="F45" s="12">
        <f t="shared" ref="F45:F61" si="12">+F44+1</f>
        <v>4</v>
      </c>
      <c r="G45" s="23">
        <f t="shared" si="3"/>
        <v>0</v>
      </c>
      <c r="H45" s="23" t="str">
        <f t="shared" si="0"/>
        <v xml:space="preserve"> (Ref: 44)</v>
      </c>
    </row>
    <row r="46" spans="1:8" x14ac:dyDescent="0.25">
      <c r="A46" s="12">
        <f t="shared" si="4"/>
        <v>45</v>
      </c>
      <c r="B46" s="25">
        <f t="shared" si="11"/>
        <v>3.0000400000000003</v>
      </c>
      <c r="C46" s="26">
        <f t="shared" si="10"/>
        <v>3</v>
      </c>
      <c r="D46" s="19" t="str">
        <f t="shared" si="2"/>
        <v>TEST 3</v>
      </c>
      <c r="F46" s="12">
        <f t="shared" si="12"/>
        <v>5</v>
      </c>
      <c r="G46" s="23">
        <f t="shared" si="3"/>
        <v>0</v>
      </c>
      <c r="H46" s="23" t="str">
        <f t="shared" si="0"/>
        <v xml:space="preserve"> (Ref: 45)</v>
      </c>
    </row>
    <row r="47" spans="1:8" x14ac:dyDescent="0.25">
      <c r="A47" s="12">
        <f t="shared" si="4"/>
        <v>46</v>
      </c>
      <c r="B47" s="25">
        <f t="shared" si="11"/>
        <v>3.0000500000000003</v>
      </c>
      <c r="C47" s="26">
        <f t="shared" si="10"/>
        <v>3</v>
      </c>
      <c r="D47" s="19" t="str">
        <f t="shared" si="2"/>
        <v>TEST 3</v>
      </c>
      <c r="F47" s="12">
        <f t="shared" si="12"/>
        <v>6</v>
      </c>
      <c r="G47" s="23">
        <f t="shared" si="3"/>
        <v>0</v>
      </c>
      <c r="H47" s="23" t="str">
        <f t="shared" si="0"/>
        <v xml:space="preserve"> (Ref: 46)</v>
      </c>
    </row>
    <row r="48" spans="1:8" x14ac:dyDescent="0.25">
      <c r="A48" s="12">
        <f t="shared" si="4"/>
        <v>47</v>
      </c>
      <c r="B48" s="25">
        <f t="shared" si="11"/>
        <v>3.0000600000000004</v>
      </c>
      <c r="C48" s="26">
        <f t="shared" si="10"/>
        <v>3</v>
      </c>
      <c r="D48" s="19" t="str">
        <f t="shared" si="2"/>
        <v>TEST 3</v>
      </c>
      <c r="F48" s="12">
        <f t="shared" si="12"/>
        <v>7</v>
      </c>
      <c r="G48" s="23">
        <f t="shared" si="3"/>
        <v>0</v>
      </c>
      <c r="H48" s="23" t="str">
        <f t="shared" si="0"/>
        <v xml:space="preserve"> (Ref: 47)</v>
      </c>
    </row>
    <row r="49" spans="1:8" x14ac:dyDescent="0.25">
      <c r="A49" s="12">
        <f t="shared" si="4"/>
        <v>48</v>
      </c>
      <c r="B49" s="25">
        <f t="shared" si="11"/>
        <v>3.0000700000000005</v>
      </c>
      <c r="C49" s="26">
        <f t="shared" si="10"/>
        <v>3</v>
      </c>
      <c r="D49" s="19" t="str">
        <f t="shared" si="2"/>
        <v>TEST 3</v>
      </c>
      <c r="F49" s="12">
        <f t="shared" si="12"/>
        <v>8</v>
      </c>
      <c r="G49" s="23">
        <f t="shared" si="3"/>
        <v>0</v>
      </c>
      <c r="H49" s="23" t="str">
        <f t="shared" si="0"/>
        <v xml:space="preserve"> (Ref: 48)</v>
      </c>
    </row>
    <row r="50" spans="1:8" x14ac:dyDescent="0.25">
      <c r="A50" s="12">
        <f t="shared" si="4"/>
        <v>49</v>
      </c>
      <c r="B50" s="25">
        <f t="shared" si="11"/>
        <v>3.0000800000000005</v>
      </c>
      <c r="C50" s="26">
        <f t="shared" si="10"/>
        <v>3</v>
      </c>
      <c r="D50" s="19" t="str">
        <f t="shared" si="2"/>
        <v>TEST 3</v>
      </c>
      <c r="F50" s="12">
        <f t="shared" si="12"/>
        <v>9</v>
      </c>
      <c r="G50" s="23">
        <f t="shared" si="3"/>
        <v>0</v>
      </c>
      <c r="H50" s="23" t="str">
        <f t="shared" si="0"/>
        <v xml:space="preserve"> (Ref: 49)</v>
      </c>
    </row>
    <row r="51" spans="1:8" x14ac:dyDescent="0.25">
      <c r="A51" s="12">
        <f t="shared" si="4"/>
        <v>50</v>
      </c>
      <c r="B51" s="25">
        <f t="shared" si="11"/>
        <v>3.0000900000000006</v>
      </c>
      <c r="C51" s="26">
        <f t="shared" si="10"/>
        <v>3</v>
      </c>
      <c r="D51" s="19" t="str">
        <f t="shared" si="2"/>
        <v>TEST 3</v>
      </c>
      <c r="F51" s="12">
        <f t="shared" si="12"/>
        <v>10</v>
      </c>
      <c r="G51" s="23">
        <f t="shared" si="3"/>
        <v>0</v>
      </c>
      <c r="H51" s="23" t="str">
        <f t="shared" si="0"/>
        <v xml:space="preserve"> (Ref: 50)</v>
      </c>
    </row>
    <row r="52" spans="1:8" x14ac:dyDescent="0.25">
      <c r="A52" s="12">
        <f t="shared" si="4"/>
        <v>51</v>
      </c>
      <c r="B52" s="25">
        <f t="shared" si="11"/>
        <v>3.0001000000000007</v>
      </c>
      <c r="C52" s="26">
        <f t="shared" si="10"/>
        <v>3</v>
      </c>
      <c r="D52" s="19" t="str">
        <f t="shared" si="2"/>
        <v>TEST 3</v>
      </c>
      <c r="F52" s="12">
        <f t="shared" si="12"/>
        <v>11</v>
      </c>
      <c r="G52" s="23">
        <f t="shared" si="3"/>
        <v>0</v>
      </c>
      <c r="H52" s="23" t="str">
        <f t="shared" si="0"/>
        <v xml:space="preserve"> (Ref: 51)</v>
      </c>
    </row>
    <row r="53" spans="1:8" x14ac:dyDescent="0.25">
      <c r="A53" s="12">
        <f t="shared" si="4"/>
        <v>52</v>
      </c>
      <c r="B53" s="25">
        <f t="shared" si="11"/>
        <v>3.0001100000000007</v>
      </c>
      <c r="C53" s="26">
        <f t="shared" si="10"/>
        <v>3</v>
      </c>
      <c r="D53" s="19" t="str">
        <f t="shared" si="2"/>
        <v>TEST 3</v>
      </c>
      <c r="F53" s="12">
        <f t="shared" si="12"/>
        <v>12</v>
      </c>
      <c r="G53" s="23">
        <f t="shared" si="3"/>
        <v>0</v>
      </c>
      <c r="H53" s="23" t="str">
        <f t="shared" si="0"/>
        <v xml:space="preserve"> (Ref: 52)</v>
      </c>
    </row>
    <row r="54" spans="1:8" x14ac:dyDescent="0.25">
      <c r="A54" s="12">
        <f t="shared" si="4"/>
        <v>53</v>
      </c>
      <c r="B54" s="25">
        <f t="shared" si="11"/>
        <v>3.0001200000000008</v>
      </c>
      <c r="C54" s="26">
        <f t="shared" si="10"/>
        <v>3</v>
      </c>
      <c r="D54" s="19" t="str">
        <f t="shared" si="2"/>
        <v>TEST 3</v>
      </c>
      <c r="F54" s="12">
        <f t="shared" si="12"/>
        <v>13</v>
      </c>
      <c r="G54" s="23">
        <f t="shared" si="3"/>
        <v>0</v>
      </c>
      <c r="H54" s="23" t="str">
        <f t="shared" si="0"/>
        <v xml:space="preserve"> (Ref: 53)</v>
      </c>
    </row>
    <row r="55" spans="1:8" x14ac:dyDescent="0.25">
      <c r="A55" s="12">
        <f t="shared" si="4"/>
        <v>54</v>
      </c>
      <c r="B55" s="25">
        <f t="shared" si="11"/>
        <v>3.0001300000000009</v>
      </c>
      <c r="C55" s="26">
        <f t="shared" si="10"/>
        <v>3</v>
      </c>
      <c r="D55" s="19" t="str">
        <f t="shared" si="2"/>
        <v>TEST 3</v>
      </c>
      <c r="F55" s="12">
        <f t="shared" si="12"/>
        <v>14</v>
      </c>
      <c r="G55" s="23">
        <f t="shared" si="3"/>
        <v>0</v>
      </c>
      <c r="H55" s="23" t="str">
        <f t="shared" si="0"/>
        <v xml:space="preserve"> (Ref: 54)</v>
      </c>
    </row>
    <row r="56" spans="1:8" x14ac:dyDescent="0.25">
      <c r="A56" s="12">
        <f t="shared" si="4"/>
        <v>55</v>
      </c>
      <c r="B56" s="25">
        <f t="shared" si="11"/>
        <v>3.0001400000000009</v>
      </c>
      <c r="C56" s="26">
        <f t="shared" si="10"/>
        <v>3</v>
      </c>
      <c r="D56" s="19" t="str">
        <f t="shared" si="2"/>
        <v>TEST 3</v>
      </c>
      <c r="F56" s="12">
        <f t="shared" si="12"/>
        <v>15</v>
      </c>
      <c r="G56" s="23">
        <f t="shared" si="3"/>
        <v>0</v>
      </c>
      <c r="H56" s="23" t="str">
        <f t="shared" si="0"/>
        <v xml:space="preserve"> (Ref: 55)</v>
      </c>
    </row>
    <row r="57" spans="1:8" x14ac:dyDescent="0.25">
      <c r="A57" s="12">
        <f t="shared" si="4"/>
        <v>56</v>
      </c>
      <c r="B57" s="25">
        <f t="shared" si="11"/>
        <v>3.000150000000001</v>
      </c>
      <c r="C57" s="26">
        <f t="shared" si="10"/>
        <v>3</v>
      </c>
      <c r="D57" s="19" t="str">
        <f t="shared" si="2"/>
        <v>TEST 3</v>
      </c>
      <c r="F57" s="12">
        <f t="shared" si="12"/>
        <v>16</v>
      </c>
      <c r="G57" s="23">
        <f t="shared" si="3"/>
        <v>0</v>
      </c>
      <c r="H57" s="23" t="str">
        <f t="shared" si="0"/>
        <v xml:space="preserve"> (Ref: 56)</v>
      </c>
    </row>
    <row r="58" spans="1:8" x14ac:dyDescent="0.25">
      <c r="A58" s="12">
        <f t="shared" si="4"/>
        <v>57</v>
      </c>
      <c r="B58" s="25">
        <f t="shared" si="11"/>
        <v>3.000160000000001</v>
      </c>
      <c r="C58" s="26">
        <f t="shared" si="10"/>
        <v>3</v>
      </c>
      <c r="D58" s="19" t="str">
        <f t="shared" si="2"/>
        <v>TEST 3</v>
      </c>
      <c r="F58" s="12">
        <f t="shared" si="12"/>
        <v>17</v>
      </c>
      <c r="G58" s="23">
        <f t="shared" si="3"/>
        <v>0</v>
      </c>
      <c r="H58" s="23" t="str">
        <f t="shared" si="0"/>
        <v xml:space="preserve"> (Ref: 57)</v>
      </c>
    </row>
    <row r="59" spans="1:8" x14ac:dyDescent="0.25">
      <c r="A59" s="12">
        <f t="shared" si="4"/>
        <v>58</v>
      </c>
      <c r="B59" s="25">
        <f t="shared" si="11"/>
        <v>3.0001700000000011</v>
      </c>
      <c r="C59" s="26">
        <f t="shared" si="10"/>
        <v>3</v>
      </c>
      <c r="D59" s="19" t="str">
        <f t="shared" si="2"/>
        <v>TEST 3</v>
      </c>
      <c r="F59" s="12">
        <f t="shared" si="12"/>
        <v>18</v>
      </c>
      <c r="G59" s="23">
        <f t="shared" si="3"/>
        <v>0</v>
      </c>
      <c r="H59" s="23" t="str">
        <f t="shared" si="0"/>
        <v xml:space="preserve"> (Ref: 58)</v>
      </c>
    </row>
    <row r="60" spans="1:8" x14ac:dyDescent="0.25">
      <c r="A60" s="12">
        <f t="shared" si="4"/>
        <v>59</v>
      </c>
      <c r="B60" s="25">
        <f t="shared" si="11"/>
        <v>3.0001800000000012</v>
      </c>
      <c r="C60" s="26">
        <f t="shared" si="10"/>
        <v>3</v>
      </c>
      <c r="D60" s="19" t="str">
        <f t="shared" si="2"/>
        <v>TEST 3</v>
      </c>
      <c r="F60" s="12">
        <f t="shared" si="12"/>
        <v>19</v>
      </c>
      <c r="G60" s="23">
        <f t="shared" si="3"/>
        <v>0</v>
      </c>
      <c r="H60" s="23" t="str">
        <f t="shared" si="0"/>
        <v xml:space="preserve"> (Ref: 59)</v>
      </c>
    </row>
    <row r="61" spans="1:8" x14ac:dyDescent="0.25">
      <c r="A61" s="36">
        <f t="shared" si="4"/>
        <v>60</v>
      </c>
      <c r="B61" s="37">
        <f t="shared" si="11"/>
        <v>3.0001900000000012</v>
      </c>
      <c r="C61" s="38">
        <f t="shared" si="10"/>
        <v>3</v>
      </c>
      <c r="D61" s="19" t="str">
        <f t="shared" si="2"/>
        <v>TEST 3</v>
      </c>
      <c r="E61" s="36"/>
      <c r="F61" s="36">
        <f t="shared" si="12"/>
        <v>20</v>
      </c>
      <c r="G61" s="23">
        <f t="shared" si="3"/>
        <v>0</v>
      </c>
      <c r="H61" s="23" t="str">
        <f t="shared" si="0"/>
        <v xml:space="preserve"> (Ref: 60)</v>
      </c>
    </row>
    <row r="62" spans="1:8" x14ac:dyDescent="0.25">
      <c r="A62" s="12">
        <f t="shared" si="4"/>
        <v>61</v>
      </c>
      <c r="B62" s="25">
        <f>+C61+1</f>
        <v>4</v>
      </c>
      <c r="C62" s="26">
        <f>+C61+1</f>
        <v>4</v>
      </c>
      <c r="D62" s="19" t="str">
        <f t="shared" si="2"/>
        <v>TEST 4</v>
      </c>
      <c r="F62" s="12">
        <v>1</v>
      </c>
      <c r="G62" s="23">
        <f t="shared" si="3"/>
        <v>0</v>
      </c>
      <c r="H62" s="23" t="str">
        <f t="shared" si="0"/>
        <v xml:space="preserve"> (Ref: 61)</v>
      </c>
    </row>
    <row r="63" spans="1:8" x14ac:dyDescent="0.25">
      <c r="A63" s="12">
        <f t="shared" si="4"/>
        <v>62</v>
      </c>
      <c r="B63" s="25">
        <f>+B62+0.00001</f>
        <v>4.0000099999999996</v>
      </c>
      <c r="C63" s="26">
        <f t="shared" ref="C63:C81" si="13">+C62</f>
        <v>4</v>
      </c>
      <c r="D63" s="19" t="str">
        <f t="shared" si="2"/>
        <v>TEST 4</v>
      </c>
      <c r="F63" s="12">
        <f>+F62+1</f>
        <v>2</v>
      </c>
      <c r="G63" s="23">
        <f t="shared" si="3"/>
        <v>0</v>
      </c>
      <c r="H63" s="23" t="str">
        <f t="shared" si="0"/>
        <v xml:space="preserve"> (Ref: 62)</v>
      </c>
    </row>
    <row r="64" spans="1:8" x14ac:dyDescent="0.25">
      <c r="A64" s="12">
        <f t="shared" si="4"/>
        <v>63</v>
      </c>
      <c r="B64" s="25">
        <f t="shared" ref="B64:B81" si="14">+B63+0.00001</f>
        <v>4.0000199999999992</v>
      </c>
      <c r="C64" s="26">
        <f t="shared" si="13"/>
        <v>4</v>
      </c>
      <c r="D64" s="19" t="str">
        <f t="shared" si="2"/>
        <v>TEST 4</v>
      </c>
      <c r="F64" s="12">
        <f>+F63+1</f>
        <v>3</v>
      </c>
      <c r="G64" s="23">
        <f t="shared" si="3"/>
        <v>0</v>
      </c>
      <c r="H64" s="23" t="str">
        <f t="shared" si="0"/>
        <v xml:space="preserve"> (Ref: 63)</v>
      </c>
    </row>
    <row r="65" spans="1:15" x14ac:dyDescent="0.25">
      <c r="A65" s="12">
        <f t="shared" si="4"/>
        <v>64</v>
      </c>
      <c r="B65" s="25">
        <f t="shared" si="14"/>
        <v>4.0000299999999989</v>
      </c>
      <c r="C65" s="26">
        <f t="shared" si="13"/>
        <v>4</v>
      </c>
      <c r="D65" s="19" t="str">
        <f t="shared" si="2"/>
        <v>TEST 4</v>
      </c>
      <c r="F65" s="12">
        <f t="shared" ref="F65:F81" si="15">+F64+1</f>
        <v>4</v>
      </c>
      <c r="G65" s="23">
        <f t="shared" si="3"/>
        <v>0</v>
      </c>
      <c r="H65" s="23" t="str">
        <f t="shared" si="0"/>
        <v xml:space="preserve"> (Ref: 64)</v>
      </c>
    </row>
    <row r="66" spans="1:15" x14ac:dyDescent="0.25">
      <c r="A66" s="12">
        <f t="shared" si="4"/>
        <v>65</v>
      </c>
      <c r="B66" s="25">
        <f t="shared" si="14"/>
        <v>4.0000399999999985</v>
      </c>
      <c r="C66" s="26">
        <f t="shared" si="13"/>
        <v>4</v>
      </c>
      <c r="D66" s="19" t="str">
        <f t="shared" si="2"/>
        <v>TEST 4</v>
      </c>
      <c r="F66" s="12">
        <f t="shared" si="15"/>
        <v>5</v>
      </c>
      <c r="G66" s="23">
        <f t="shared" si="3"/>
        <v>0</v>
      </c>
      <c r="H66" s="23" t="str">
        <f t="shared" ref="H66:H129" si="16">CONCATENATE(I66," (Ref: ",A66,")")</f>
        <v xml:space="preserve"> (Ref: 65)</v>
      </c>
    </row>
    <row r="67" spans="1:15" x14ac:dyDescent="0.25">
      <c r="A67" s="12">
        <f t="shared" si="4"/>
        <v>66</v>
      </c>
      <c r="B67" s="25">
        <f t="shared" si="14"/>
        <v>4.0000499999999981</v>
      </c>
      <c r="C67" s="26">
        <f t="shared" si="13"/>
        <v>4</v>
      </c>
      <c r="D67" s="19" t="str">
        <f t="shared" ref="D67:D130" si="17">CONCATENATE("TEST ",C67)</f>
        <v>TEST 4</v>
      </c>
      <c r="F67" s="12">
        <f t="shared" si="15"/>
        <v>6</v>
      </c>
      <c r="G67" s="23">
        <f t="shared" ref="G67:G130" si="18">+I67</f>
        <v>0</v>
      </c>
      <c r="H67" s="23" t="str">
        <f t="shared" si="16"/>
        <v xml:space="preserve"> (Ref: 66)</v>
      </c>
    </row>
    <row r="68" spans="1:15" x14ac:dyDescent="0.25">
      <c r="A68" s="12">
        <f t="shared" ref="A68:A131" si="19">+A67+1</f>
        <v>67</v>
      </c>
      <c r="B68" s="25">
        <f t="shared" si="14"/>
        <v>4.0000599999999977</v>
      </c>
      <c r="C68" s="26">
        <f t="shared" si="13"/>
        <v>4</v>
      </c>
      <c r="D68" s="19" t="str">
        <f t="shared" si="17"/>
        <v>TEST 4</v>
      </c>
      <c r="F68" s="12">
        <f t="shared" si="15"/>
        <v>7</v>
      </c>
      <c r="G68" s="23">
        <f t="shared" si="18"/>
        <v>0</v>
      </c>
      <c r="H68" s="23" t="str">
        <f t="shared" si="16"/>
        <v xml:space="preserve"> (Ref: 67)</v>
      </c>
      <c r="M68" s="27"/>
      <c r="N68" s="30"/>
      <c r="O68" s="27"/>
    </row>
    <row r="69" spans="1:15" x14ac:dyDescent="0.25">
      <c r="A69" s="12">
        <f t="shared" si="19"/>
        <v>68</v>
      </c>
      <c r="B69" s="25">
        <f t="shared" si="14"/>
        <v>4.0000699999999973</v>
      </c>
      <c r="C69" s="26">
        <f t="shared" si="13"/>
        <v>4</v>
      </c>
      <c r="D69" s="19" t="str">
        <f t="shared" si="17"/>
        <v>TEST 4</v>
      </c>
      <c r="F69" s="12">
        <f t="shared" si="15"/>
        <v>8</v>
      </c>
      <c r="G69" s="23">
        <f t="shared" si="18"/>
        <v>0</v>
      </c>
      <c r="H69" s="23" t="str">
        <f t="shared" si="16"/>
        <v xml:space="preserve"> (Ref: 68)</v>
      </c>
    </row>
    <row r="70" spans="1:15" x14ac:dyDescent="0.25">
      <c r="A70" s="12">
        <f t="shared" si="19"/>
        <v>69</v>
      </c>
      <c r="B70" s="25">
        <f t="shared" si="14"/>
        <v>4.000079999999997</v>
      </c>
      <c r="C70" s="26">
        <f t="shared" si="13"/>
        <v>4</v>
      </c>
      <c r="D70" s="19" t="str">
        <f t="shared" si="17"/>
        <v>TEST 4</v>
      </c>
      <c r="F70" s="12">
        <f t="shared" si="15"/>
        <v>9</v>
      </c>
      <c r="G70" s="23">
        <f t="shared" si="18"/>
        <v>0</v>
      </c>
      <c r="H70" s="23" t="str">
        <f t="shared" si="16"/>
        <v xml:space="preserve"> (Ref: 69)</v>
      </c>
    </row>
    <row r="71" spans="1:15" x14ac:dyDescent="0.25">
      <c r="A71" s="12">
        <f t="shared" si="19"/>
        <v>70</v>
      </c>
      <c r="B71" s="25">
        <f t="shared" si="14"/>
        <v>4.0000899999999966</v>
      </c>
      <c r="C71" s="26">
        <f t="shared" si="13"/>
        <v>4</v>
      </c>
      <c r="D71" s="19" t="str">
        <f t="shared" si="17"/>
        <v>TEST 4</v>
      </c>
      <c r="F71" s="12">
        <f t="shared" si="15"/>
        <v>10</v>
      </c>
      <c r="G71" s="23">
        <f t="shared" si="18"/>
        <v>0</v>
      </c>
      <c r="H71" s="23" t="str">
        <f t="shared" si="16"/>
        <v xml:space="preserve"> (Ref: 70)</v>
      </c>
    </row>
    <row r="72" spans="1:15" x14ac:dyDescent="0.25">
      <c r="A72" s="12">
        <f t="shared" si="19"/>
        <v>71</v>
      </c>
      <c r="B72" s="25">
        <f t="shared" si="14"/>
        <v>4.0000999999999962</v>
      </c>
      <c r="C72" s="26">
        <f t="shared" si="13"/>
        <v>4</v>
      </c>
      <c r="D72" s="19" t="str">
        <f t="shared" si="17"/>
        <v>TEST 4</v>
      </c>
      <c r="F72" s="12">
        <f t="shared" si="15"/>
        <v>11</v>
      </c>
      <c r="G72" s="23">
        <f t="shared" si="18"/>
        <v>0</v>
      </c>
      <c r="H72" s="23" t="str">
        <f t="shared" si="16"/>
        <v xml:space="preserve"> (Ref: 71)</v>
      </c>
    </row>
    <row r="73" spans="1:15" x14ac:dyDescent="0.25">
      <c r="A73" s="12">
        <f t="shared" si="19"/>
        <v>72</v>
      </c>
      <c r="B73" s="25">
        <f t="shared" si="14"/>
        <v>4.0001099999999958</v>
      </c>
      <c r="C73" s="26">
        <f t="shared" si="13"/>
        <v>4</v>
      </c>
      <c r="D73" s="19" t="str">
        <f t="shared" si="17"/>
        <v>TEST 4</v>
      </c>
      <c r="F73" s="12">
        <f t="shared" si="15"/>
        <v>12</v>
      </c>
      <c r="G73" s="23">
        <f t="shared" si="18"/>
        <v>0</v>
      </c>
      <c r="H73" s="23" t="str">
        <f t="shared" si="16"/>
        <v xml:space="preserve"> (Ref: 72)</v>
      </c>
    </row>
    <row r="74" spans="1:15" x14ac:dyDescent="0.25">
      <c r="A74" s="12">
        <f t="shared" si="19"/>
        <v>73</v>
      </c>
      <c r="B74" s="25">
        <f t="shared" si="14"/>
        <v>4.0001199999999955</v>
      </c>
      <c r="C74" s="26">
        <f t="shared" si="13"/>
        <v>4</v>
      </c>
      <c r="D74" s="19" t="str">
        <f t="shared" si="17"/>
        <v>TEST 4</v>
      </c>
      <c r="F74" s="12">
        <f t="shared" si="15"/>
        <v>13</v>
      </c>
      <c r="G74" s="23">
        <f t="shared" si="18"/>
        <v>0</v>
      </c>
      <c r="H74" s="23" t="str">
        <f t="shared" si="16"/>
        <v xml:space="preserve"> (Ref: 73)</v>
      </c>
    </row>
    <row r="75" spans="1:15" x14ac:dyDescent="0.25">
      <c r="A75" s="12">
        <f t="shared" si="19"/>
        <v>74</v>
      </c>
      <c r="B75" s="25">
        <f t="shared" si="14"/>
        <v>4.0001299999999951</v>
      </c>
      <c r="C75" s="26">
        <f t="shared" si="13"/>
        <v>4</v>
      </c>
      <c r="D75" s="19" t="str">
        <f t="shared" si="17"/>
        <v>TEST 4</v>
      </c>
      <c r="F75" s="12">
        <f t="shared" si="15"/>
        <v>14</v>
      </c>
      <c r="G75" s="23">
        <f t="shared" si="18"/>
        <v>0</v>
      </c>
      <c r="H75" s="23" t="str">
        <f t="shared" si="16"/>
        <v xml:space="preserve"> (Ref: 74)</v>
      </c>
    </row>
    <row r="76" spans="1:15" x14ac:dyDescent="0.25">
      <c r="A76" s="12">
        <f t="shared" si="19"/>
        <v>75</v>
      </c>
      <c r="B76" s="25">
        <f t="shared" si="14"/>
        <v>4.0001399999999947</v>
      </c>
      <c r="C76" s="26">
        <f t="shared" si="13"/>
        <v>4</v>
      </c>
      <c r="D76" s="19" t="str">
        <f t="shared" si="17"/>
        <v>TEST 4</v>
      </c>
      <c r="F76" s="12">
        <f t="shared" si="15"/>
        <v>15</v>
      </c>
      <c r="G76" s="23">
        <f t="shared" si="18"/>
        <v>0</v>
      </c>
      <c r="H76" s="23" t="str">
        <f t="shared" si="16"/>
        <v xml:space="preserve"> (Ref: 75)</v>
      </c>
      <c r="I76" s="27"/>
      <c r="O76" s="27"/>
    </row>
    <row r="77" spans="1:15" x14ac:dyDescent="0.25">
      <c r="A77" s="12">
        <f t="shared" si="19"/>
        <v>76</v>
      </c>
      <c r="B77" s="25">
        <f t="shared" si="14"/>
        <v>4.0001499999999943</v>
      </c>
      <c r="C77" s="26">
        <f t="shared" si="13"/>
        <v>4</v>
      </c>
      <c r="D77" s="19" t="str">
        <f t="shared" si="17"/>
        <v>TEST 4</v>
      </c>
      <c r="F77" s="12">
        <f t="shared" si="15"/>
        <v>16</v>
      </c>
      <c r="G77" s="23">
        <f t="shared" si="18"/>
        <v>0</v>
      </c>
      <c r="H77" s="23" t="str">
        <f t="shared" si="16"/>
        <v xml:space="preserve"> (Ref: 76)</v>
      </c>
    </row>
    <row r="78" spans="1:15" x14ac:dyDescent="0.25">
      <c r="A78" s="12">
        <f t="shared" si="19"/>
        <v>77</v>
      </c>
      <c r="B78" s="25">
        <f t="shared" si="14"/>
        <v>4.0001599999999939</v>
      </c>
      <c r="C78" s="26">
        <f t="shared" si="13"/>
        <v>4</v>
      </c>
      <c r="D78" s="19" t="str">
        <f t="shared" si="17"/>
        <v>TEST 4</v>
      </c>
      <c r="F78" s="12">
        <f t="shared" si="15"/>
        <v>17</v>
      </c>
      <c r="G78" s="23">
        <f t="shared" si="18"/>
        <v>0</v>
      </c>
      <c r="H78" s="23" t="str">
        <f t="shared" si="16"/>
        <v xml:space="preserve"> (Ref: 77)</v>
      </c>
    </row>
    <row r="79" spans="1:15" x14ac:dyDescent="0.25">
      <c r="A79" s="12">
        <f t="shared" si="19"/>
        <v>78</v>
      </c>
      <c r="B79" s="25">
        <f t="shared" si="14"/>
        <v>4.0001699999999936</v>
      </c>
      <c r="C79" s="26">
        <f t="shared" si="13"/>
        <v>4</v>
      </c>
      <c r="D79" s="19" t="str">
        <f t="shared" si="17"/>
        <v>TEST 4</v>
      </c>
      <c r="F79" s="12">
        <f t="shared" si="15"/>
        <v>18</v>
      </c>
      <c r="G79" s="23">
        <f t="shared" si="18"/>
        <v>0</v>
      </c>
      <c r="H79" s="23" t="str">
        <f t="shared" si="16"/>
        <v xml:space="preserve"> (Ref: 78)</v>
      </c>
    </row>
    <row r="80" spans="1:15" x14ac:dyDescent="0.25">
      <c r="A80" s="12">
        <f t="shared" si="19"/>
        <v>79</v>
      </c>
      <c r="B80" s="25">
        <f t="shared" si="14"/>
        <v>4.0001799999999932</v>
      </c>
      <c r="C80" s="26">
        <f t="shared" si="13"/>
        <v>4</v>
      </c>
      <c r="D80" s="19" t="str">
        <f t="shared" si="17"/>
        <v>TEST 4</v>
      </c>
      <c r="F80" s="12">
        <f t="shared" si="15"/>
        <v>19</v>
      </c>
      <c r="G80" s="23">
        <f t="shared" si="18"/>
        <v>0</v>
      </c>
      <c r="H80" s="23" t="str">
        <f t="shared" si="16"/>
        <v xml:space="preserve"> (Ref: 79)</v>
      </c>
    </row>
    <row r="81" spans="1:15" x14ac:dyDescent="0.25">
      <c r="A81" s="36">
        <f t="shared" si="19"/>
        <v>80</v>
      </c>
      <c r="B81" s="37">
        <f t="shared" si="14"/>
        <v>4.0001899999999928</v>
      </c>
      <c r="C81" s="38">
        <f t="shared" si="13"/>
        <v>4</v>
      </c>
      <c r="D81" s="19" t="str">
        <f t="shared" si="17"/>
        <v>TEST 4</v>
      </c>
      <c r="E81" s="36"/>
      <c r="F81" s="36">
        <f t="shared" si="15"/>
        <v>20</v>
      </c>
      <c r="G81" s="23">
        <f t="shared" si="18"/>
        <v>0</v>
      </c>
      <c r="H81" s="23" t="str">
        <f t="shared" si="16"/>
        <v xml:space="preserve"> (Ref: 80)</v>
      </c>
    </row>
    <row r="82" spans="1:15" x14ac:dyDescent="0.25">
      <c r="A82" s="12">
        <f t="shared" si="19"/>
        <v>81</v>
      </c>
      <c r="B82" s="25">
        <f>+C81+1</f>
        <v>5</v>
      </c>
      <c r="C82" s="26">
        <f>+C81+1</f>
        <v>5</v>
      </c>
      <c r="D82" s="19" t="str">
        <f t="shared" si="17"/>
        <v>TEST 5</v>
      </c>
      <c r="F82" s="12">
        <v>1</v>
      </c>
      <c r="G82" s="23">
        <f t="shared" si="18"/>
        <v>0</v>
      </c>
      <c r="H82" s="23" t="str">
        <f t="shared" si="16"/>
        <v xml:space="preserve"> (Ref: 81)</v>
      </c>
    </row>
    <row r="83" spans="1:15" x14ac:dyDescent="0.25">
      <c r="A83" s="12">
        <f t="shared" si="19"/>
        <v>82</v>
      </c>
      <c r="B83" s="25">
        <f>+B82+0.00001</f>
        <v>5.0000099999999996</v>
      </c>
      <c r="C83" s="26">
        <f t="shared" ref="C83:C101" si="20">+C82</f>
        <v>5</v>
      </c>
      <c r="D83" s="19" t="str">
        <f t="shared" si="17"/>
        <v>TEST 5</v>
      </c>
      <c r="F83" s="12">
        <f>+F82+1</f>
        <v>2</v>
      </c>
      <c r="G83" s="23">
        <f t="shared" si="18"/>
        <v>0</v>
      </c>
      <c r="H83" s="23" t="str">
        <f t="shared" si="16"/>
        <v xml:space="preserve"> (Ref: 82)</v>
      </c>
    </row>
    <row r="84" spans="1:15" x14ac:dyDescent="0.25">
      <c r="A84" s="12">
        <f t="shared" si="19"/>
        <v>83</v>
      </c>
      <c r="B84" s="25">
        <f t="shared" ref="B84:B101" si="21">+B83+0.00001</f>
        <v>5.0000199999999992</v>
      </c>
      <c r="C84" s="26">
        <f t="shared" si="20"/>
        <v>5</v>
      </c>
      <c r="D84" s="19" t="str">
        <f t="shared" si="17"/>
        <v>TEST 5</v>
      </c>
      <c r="F84" s="12">
        <f>+F83+1</f>
        <v>3</v>
      </c>
      <c r="G84" s="23">
        <f t="shared" si="18"/>
        <v>0</v>
      </c>
      <c r="H84" s="23" t="str">
        <f t="shared" si="16"/>
        <v xml:space="preserve"> (Ref: 83)</v>
      </c>
    </row>
    <row r="85" spans="1:15" x14ac:dyDescent="0.25">
      <c r="A85" s="12">
        <f t="shared" si="19"/>
        <v>84</v>
      </c>
      <c r="B85" s="25">
        <f t="shared" si="21"/>
        <v>5.0000299999999989</v>
      </c>
      <c r="C85" s="26">
        <f t="shared" si="20"/>
        <v>5</v>
      </c>
      <c r="D85" s="19" t="str">
        <f t="shared" si="17"/>
        <v>TEST 5</v>
      </c>
      <c r="F85" s="12">
        <f t="shared" ref="F85:F101" si="22">+F84+1</f>
        <v>4</v>
      </c>
      <c r="G85" s="23">
        <f t="shared" si="18"/>
        <v>0</v>
      </c>
      <c r="H85" s="23" t="str">
        <f t="shared" si="16"/>
        <v xml:space="preserve"> (Ref: 84)</v>
      </c>
      <c r="N85" s="30"/>
      <c r="O85" s="27"/>
    </row>
    <row r="86" spans="1:15" x14ac:dyDescent="0.25">
      <c r="A86" s="12">
        <f t="shared" si="19"/>
        <v>85</v>
      </c>
      <c r="B86" s="25">
        <f t="shared" si="21"/>
        <v>5.0000399999999985</v>
      </c>
      <c r="C86" s="26">
        <f t="shared" si="20"/>
        <v>5</v>
      </c>
      <c r="D86" s="19" t="str">
        <f t="shared" si="17"/>
        <v>TEST 5</v>
      </c>
      <c r="F86" s="12">
        <f t="shared" si="22"/>
        <v>5</v>
      </c>
      <c r="G86" s="23">
        <f t="shared" si="18"/>
        <v>0</v>
      </c>
      <c r="H86" s="23" t="str">
        <f t="shared" si="16"/>
        <v xml:space="preserve"> (Ref: 85)</v>
      </c>
    </row>
    <row r="87" spans="1:15" x14ac:dyDescent="0.25">
      <c r="A87" s="12">
        <f t="shared" si="19"/>
        <v>86</v>
      </c>
      <c r="B87" s="25">
        <f t="shared" si="21"/>
        <v>5.0000499999999981</v>
      </c>
      <c r="C87" s="26">
        <f t="shared" si="20"/>
        <v>5</v>
      </c>
      <c r="D87" s="19" t="str">
        <f t="shared" si="17"/>
        <v>TEST 5</v>
      </c>
      <c r="F87" s="12">
        <f t="shared" si="22"/>
        <v>6</v>
      </c>
      <c r="G87" s="23">
        <f t="shared" si="18"/>
        <v>0</v>
      </c>
      <c r="H87" s="23" t="str">
        <f t="shared" si="16"/>
        <v xml:space="preserve"> (Ref: 86)</v>
      </c>
    </row>
    <row r="88" spans="1:15" x14ac:dyDescent="0.25">
      <c r="A88" s="12">
        <f t="shared" si="19"/>
        <v>87</v>
      </c>
      <c r="B88" s="25">
        <f t="shared" si="21"/>
        <v>5.0000599999999977</v>
      </c>
      <c r="C88" s="26">
        <f t="shared" si="20"/>
        <v>5</v>
      </c>
      <c r="D88" s="19" t="str">
        <f t="shared" si="17"/>
        <v>TEST 5</v>
      </c>
      <c r="F88" s="12">
        <f t="shared" si="22"/>
        <v>7</v>
      </c>
      <c r="G88" s="23">
        <f t="shared" si="18"/>
        <v>0</v>
      </c>
      <c r="H88" s="23" t="str">
        <f t="shared" si="16"/>
        <v xml:space="preserve"> (Ref: 87)</v>
      </c>
    </row>
    <row r="89" spans="1:15" x14ac:dyDescent="0.25">
      <c r="A89" s="12">
        <f t="shared" si="19"/>
        <v>88</v>
      </c>
      <c r="B89" s="25">
        <f t="shared" si="21"/>
        <v>5.0000699999999973</v>
      </c>
      <c r="C89" s="26">
        <f t="shared" si="20"/>
        <v>5</v>
      </c>
      <c r="D89" s="19" t="str">
        <f t="shared" si="17"/>
        <v>TEST 5</v>
      </c>
      <c r="F89" s="12">
        <f t="shared" si="22"/>
        <v>8</v>
      </c>
      <c r="G89" s="23">
        <f t="shared" si="18"/>
        <v>0</v>
      </c>
      <c r="H89" s="23" t="str">
        <f t="shared" si="16"/>
        <v xml:space="preserve"> (Ref: 88)</v>
      </c>
    </row>
    <row r="90" spans="1:15" x14ac:dyDescent="0.25">
      <c r="A90" s="12">
        <f t="shared" si="19"/>
        <v>89</v>
      </c>
      <c r="B90" s="25">
        <f t="shared" si="21"/>
        <v>5.000079999999997</v>
      </c>
      <c r="C90" s="26">
        <f t="shared" si="20"/>
        <v>5</v>
      </c>
      <c r="D90" s="19" t="str">
        <f t="shared" si="17"/>
        <v>TEST 5</v>
      </c>
      <c r="F90" s="12">
        <f t="shared" si="22"/>
        <v>9</v>
      </c>
      <c r="G90" s="23">
        <f t="shared" si="18"/>
        <v>0</v>
      </c>
      <c r="H90" s="23" t="str">
        <f t="shared" si="16"/>
        <v xml:space="preserve"> (Ref: 89)</v>
      </c>
    </row>
    <row r="91" spans="1:15" x14ac:dyDescent="0.25">
      <c r="A91" s="12">
        <f t="shared" si="19"/>
        <v>90</v>
      </c>
      <c r="B91" s="25">
        <f t="shared" si="21"/>
        <v>5.0000899999999966</v>
      </c>
      <c r="C91" s="26">
        <f t="shared" si="20"/>
        <v>5</v>
      </c>
      <c r="D91" s="19" t="str">
        <f t="shared" si="17"/>
        <v>TEST 5</v>
      </c>
      <c r="F91" s="12">
        <f t="shared" si="22"/>
        <v>10</v>
      </c>
      <c r="G91" s="23">
        <f t="shared" si="18"/>
        <v>0</v>
      </c>
      <c r="H91" s="23" t="str">
        <f t="shared" si="16"/>
        <v xml:space="preserve"> (Ref: 90)</v>
      </c>
    </row>
    <row r="92" spans="1:15" x14ac:dyDescent="0.25">
      <c r="A92" s="12">
        <f t="shared" si="19"/>
        <v>91</v>
      </c>
      <c r="B92" s="25">
        <f t="shared" si="21"/>
        <v>5.0000999999999962</v>
      </c>
      <c r="C92" s="26">
        <f t="shared" si="20"/>
        <v>5</v>
      </c>
      <c r="D92" s="19" t="str">
        <f t="shared" si="17"/>
        <v>TEST 5</v>
      </c>
      <c r="F92" s="12">
        <f t="shared" si="22"/>
        <v>11</v>
      </c>
      <c r="G92" s="23">
        <f t="shared" si="18"/>
        <v>0</v>
      </c>
      <c r="H92" s="23" t="str">
        <f t="shared" si="16"/>
        <v xml:space="preserve"> (Ref: 91)</v>
      </c>
    </row>
    <row r="93" spans="1:15" x14ac:dyDescent="0.25">
      <c r="A93" s="12">
        <f t="shared" si="19"/>
        <v>92</v>
      </c>
      <c r="B93" s="25">
        <f t="shared" si="21"/>
        <v>5.0001099999999958</v>
      </c>
      <c r="C93" s="26">
        <f t="shared" si="20"/>
        <v>5</v>
      </c>
      <c r="D93" s="19" t="str">
        <f t="shared" si="17"/>
        <v>TEST 5</v>
      </c>
      <c r="F93" s="12">
        <f t="shared" si="22"/>
        <v>12</v>
      </c>
      <c r="G93" s="23">
        <f t="shared" si="18"/>
        <v>0</v>
      </c>
      <c r="H93" s="23" t="str">
        <f t="shared" si="16"/>
        <v xml:space="preserve"> (Ref: 92)</v>
      </c>
    </row>
    <row r="94" spans="1:15" x14ac:dyDescent="0.25">
      <c r="A94" s="12">
        <f t="shared" si="19"/>
        <v>93</v>
      </c>
      <c r="B94" s="25">
        <f t="shared" si="21"/>
        <v>5.0001199999999955</v>
      </c>
      <c r="C94" s="26">
        <f t="shared" si="20"/>
        <v>5</v>
      </c>
      <c r="D94" s="19" t="str">
        <f t="shared" si="17"/>
        <v>TEST 5</v>
      </c>
      <c r="F94" s="12">
        <f t="shared" si="22"/>
        <v>13</v>
      </c>
      <c r="G94" s="23">
        <f t="shared" si="18"/>
        <v>0</v>
      </c>
      <c r="H94" s="23" t="str">
        <f t="shared" si="16"/>
        <v xml:space="preserve"> (Ref: 93)</v>
      </c>
    </row>
    <row r="95" spans="1:15" x14ac:dyDescent="0.25">
      <c r="A95" s="12">
        <f t="shared" si="19"/>
        <v>94</v>
      </c>
      <c r="B95" s="25">
        <f t="shared" si="21"/>
        <v>5.0001299999999951</v>
      </c>
      <c r="C95" s="26">
        <f t="shared" si="20"/>
        <v>5</v>
      </c>
      <c r="D95" s="19" t="str">
        <f t="shared" si="17"/>
        <v>TEST 5</v>
      </c>
      <c r="F95" s="12">
        <f t="shared" si="22"/>
        <v>14</v>
      </c>
      <c r="G95" s="23">
        <f t="shared" si="18"/>
        <v>0</v>
      </c>
      <c r="H95" s="23" t="str">
        <f t="shared" si="16"/>
        <v xml:space="preserve"> (Ref: 94)</v>
      </c>
    </row>
    <row r="96" spans="1:15" x14ac:dyDescent="0.25">
      <c r="A96" s="12">
        <f t="shared" si="19"/>
        <v>95</v>
      </c>
      <c r="B96" s="25">
        <f t="shared" si="21"/>
        <v>5.0001399999999947</v>
      </c>
      <c r="C96" s="26">
        <f t="shared" si="20"/>
        <v>5</v>
      </c>
      <c r="D96" s="19" t="str">
        <f t="shared" si="17"/>
        <v>TEST 5</v>
      </c>
      <c r="F96" s="12">
        <f t="shared" si="22"/>
        <v>15</v>
      </c>
      <c r="G96" s="23">
        <f t="shared" si="18"/>
        <v>0</v>
      </c>
      <c r="H96" s="23" t="str">
        <f t="shared" si="16"/>
        <v xml:space="preserve"> (Ref: 95)</v>
      </c>
    </row>
    <row r="97" spans="1:8" x14ac:dyDescent="0.25">
      <c r="A97" s="12">
        <f t="shared" si="19"/>
        <v>96</v>
      </c>
      <c r="B97" s="25">
        <f t="shared" si="21"/>
        <v>5.0001499999999943</v>
      </c>
      <c r="C97" s="26">
        <f t="shared" si="20"/>
        <v>5</v>
      </c>
      <c r="D97" s="19" t="str">
        <f t="shared" si="17"/>
        <v>TEST 5</v>
      </c>
      <c r="F97" s="12">
        <f t="shared" si="22"/>
        <v>16</v>
      </c>
      <c r="G97" s="23">
        <f t="shared" si="18"/>
        <v>0</v>
      </c>
      <c r="H97" s="23" t="str">
        <f t="shared" si="16"/>
        <v xml:space="preserve"> (Ref: 96)</v>
      </c>
    </row>
    <row r="98" spans="1:8" x14ac:dyDescent="0.25">
      <c r="A98" s="12">
        <f t="shared" si="19"/>
        <v>97</v>
      </c>
      <c r="B98" s="25">
        <f t="shared" si="21"/>
        <v>5.0001599999999939</v>
      </c>
      <c r="C98" s="26">
        <f t="shared" si="20"/>
        <v>5</v>
      </c>
      <c r="D98" s="19" t="str">
        <f t="shared" si="17"/>
        <v>TEST 5</v>
      </c>
      <c r="F98" s="12">
        <f t="shared" si="22"/>
        <v>17</v>
      </c>
      <c r="G98" s="23">
        <f t="shared" si="18"/>
        <v>0</v>
      </c>
      <c r="H98" s="23" t="str">
        <f t="shared" si="16"/>
        <v xml:space="preserve"> (Ref: 97)</v>
      </c>
    </row>
    <row r="99" spans="1:8" x14ac:dyDescent="0.25">
      <c r="A99" s="12">
        <f t="shared" si="19"/>
        <v>98</v>
      </c>
      <c r="B99" s="25">
        <f t="shared" si="21"/>
        <v>5.0001699999999936</v>
      </c>
      <c r="C99" s="26">
        <f t="shared" si="20"/>
        <v>5</v>
      </c>
      <c r="D99" s="19" t="str">
        <f t="shared" si="17"/>
        <v>TEST 5</v>
      </c>
      <c r="F99" s="12">
        <f t="shared" si="22"/>
        <v>18</v>
      </c>
      <c r="G99" s="23">
        <f t="shared" si="18"/>
        <v>0</v>
      </c>
      <c r="H99" s="23" t="str">
        <f t="shared" si="16"/>
        <v xml:space="preserve"> (Ref: 98)</v>
      </c>
    </row>
    <row r="100" spans="1:8" x14ac:dyDescent="0.25">
      <c r="A100" s="12">
        <f t="shared" si="19"/>
        <v>99</v>
      </c>
      <c r="B100" s="25">
        <f t="shared" si="21"/>
        <v>5.0001799999999932</v>
      </c>
      <c r="C100" s="26">
        <f t="shared" si="20"/>
        <v>5</v>
      </c>
      <c r="D100" s="19" t="str">
        <f t="shared" si="17"/>
        <v>TEST 5</v>
      </c>
      <c r="F100" s="12">
        <f t="shared" si="22"/>
        <v>19</v>
      </c>
      <c r="G100" s="23">
        <f t="shared" si="18"/>
        <v>0</v>
      </c>
      <c r="H100" s="23" t="str">
        <f t="shared" si="16"/>
        <v xml:space="preserve"> (Ref: 99)</v>
      </c>
    </row>
    <row r="101" spans="1:8" x14ac:dyDescent="0.25">
      <c r="A101" s="36">
        <f t="shared" si="19"/>
        <v>100</v>
      </c>
      <c r="B101" s="37">
        <f t="shared" si="21"/>
        <v>5.0001899999999928</v>
      </c>
      <c r="C101" s="38">
        <f t="shared" si="20"/>
        <v>5</v>
      </c>
      <c r="D101" s="19" t="str">
        <f t="shared" si="17"/>
        <v>TEST 5</v>
      </c>
      <c r="E101" s="36"/>
      <c r="F101" s="36">
        <f t="shared" si="22"/>
        <v>20</v>
      </c>
      <c r="G101" s="23">
        <f t="shared" si="18"/>
        <v>0</v>
      </c>
      <c r="H101" s="23" t="str">
        <f t="shared" si="16"/>
        <v xml:space="preserve"> (Ref: 100)</v>
      </c>
    </row>
    <row r="102" spans="1:8" x14ac:dyDescent="0.25">
      <c r="A102" s="12">
        <f t="shared" si="19"/>
        <v>101</v>
      </c>
      <c r="B102" s="25">
        <f>+C101+1</f>
        <v>6</v>
      </c>
      <c r="C102" s="26">
        <f>+C101+1</f>
        <v>6</v>
      </c>
      <c r="D102" s="19" t="str">
        <f t="shared" si="17"/>
        <v>TEST 6</v>
      </c>
      <c r="F102" s="12">
        <v>1</v>
      </c>
      <c r="G102" s="23">
        <f t="shared" si="18"/>
        <v>0</v>
      </c>
      <c r="H102" s="23" t="str">
        <f t="shared" si="16"/>
        <v xml:space="preserve"> (Ref: 101)</v>
      </c>
    </row>
    <row r="103" spans="1:8" x14ac:dyDescent="0.25">
      <c r="A103" s="12">
        <f t="shared" si="19"/>
        <v>102</v>
      </c>
      <c r="B103" s="25">
        <f>+B102+0.00001</f>
        <v>6.0000099999999996</v>
      </c>
      <c r="C103" s="26">
        <f t="shared" ref="C103:C121" si="23">+C102</f>
        <v>6</v>
      </c>
      <c r="D103" s="19" t="str">
        <f t="shared" si="17"/>
        <v>TEST 6</v>
      </c>
      <c r="F103" s="12">
        <f>+F102+1</f>
        <v>2</v>
      </c>
      <c r="G103" s="23">
        <f t="shared" si="18"/>
        <v>0</v>
      </c>
      <c r="H103" s="23" t="str">
        <f t="shared" si="16"/>
        <v xml:space="preserve"> (Ref: 102)</v>
      </c>
    </row>
    <row r="104" spans="1:8" x14ac:dyDescent="0.25">
      <c r="A104" s="12">
        <f t="shared" si="19"/>
        <v>103</v>
      </c>
      <c r="B104" s="25">
        <f t="shared" ref="B104:B121" si="24">+B103+0.00001</f>
        <v>6.0000199999999992</v>
      </c>
      <c r="C104" s="26">
        <f t="shared" si="23"/>
        <v>6</v>
      </c>
      <c r="D104" s="19" t="str">
        <f t="shared" si="17"/>
        <v>TEST 6</v>
      </c>
      <c r="F104" s="12">
        <f>+F103+1</f>
        <v>3</v>
      </c>
      <c r="G104" s="23">
        <f t="shared" si="18"/>
        <v>0</v>
      </c>
      <c r="H104" s="23" t="str">
        <f t="shared" si="16"/>
        <v xml:space="preserve"> (Ref: 103)</v>
      </c>
    </row>
    <row r="105" spans="1:8" x14ac:dyDescent="0.25">
      <c r="A105" s="12">
        <f t="shared" si="19"/>
        <v>104</v>
      </c>
      <c r="B105" s="25">
        <f t="shared" si="24"/>
        <v>6.0000299999999989</v>
      </c>
      <c r="C105" s="26">
        <f t="shared" si="23"/>
        <v>6</v>
      </c>
      <c r="D105" s="19" t="str">
        <f t="shared" si="17"/>
        <v>TEST 6</v>
      </c>
      <c r="F105" s="12">
        <f t="shared" ref="F105:F121" si="25">+F104+1</f>
        <v>4</v>
      </c>
      <c r="G105" s="23">
        <f t="shared" si="18"/>
        <v>0</v>
      </c>
      <c r="H105" s="23" t="str">
        <f t="shared" si="16"/>
        <v xml:space="preserve"> (Ref: 104)</v>
      </c>
    </row>
    <row r="106" spans="1:8" x14ac:dyDescent="0.25">
      <c r="A106" s="12">
        <f t="shared" si="19"/>
        <v>105</v>
      </c>
      <c r="B106" s="25">
        <f t="shared" si="24"/>
        <v>6.0000399999999985</v>
      </c>
      <c r="C106" s="26">
        <f t="shared" si="23"/>
        <v>6</v>
      </c>
      <c r="D106" s="19" t="str">
        <f t="shared" si="17"/>
        <v>TEST 6</v>
      </c>
      <c r="F106" s="12">
        <f t="shared" si="25"/>
        <v>5</v>
      </c>
      <c r="G106" s="23">
        <f t="shared" si="18"/>
        <v>0</v>
      </c>
      <c r="H106" s="23" t="str">
        <f t="shared" si="16"/>
        <v xml:space="preserve"> (Ref: 105)</v>
      </c>
    </row>
    <row r="107" spans="1:8" x14ac:dyDescent="0.25">
      <c r="A107" s="12">
        <f t="shared" si="19"/>
        <v>106</v>
      </c>
      <c r="B107" s="25">
        <f t="shared" si="24"/>
        <v>6.0000499999999981</v>
      </c>
      <c r="C107" s="26">
        <f t="shared" si="23"/>
        <v>6</v>
      </c>
      <c r="D107" s="19" t="str">
        <f t="shared" si="17"/>
        <v>TEST 6</v>
      </c>
      <c r="F107" s="12">
        <f t="shared" si="25"/>
        <v>6</v>
      </c>
      <c r="G107" s="23">
        <f t="shared" si="18"/>
        <v>0</v>
      </c>
      <c r="H107" s="23" t="str">
        <f t="shared" si="16"/>
        <v xml:space="preserve"> (Ref: 106)</v>
      </c>
    </row>
    <row r="108" spans="1:8" x14ac:dyDescent="0.25">
      <c r="A108" s="12">
        <f t="shared" si="19"/>
        <v>107</v>
      </c>
      <c r="B108" s="25">
        <f t="shared" si="24"/>
        <v>6.0000599999999977</v>
      </c>
      <c r="C108" s="26">
        <f t="shared" si="23"/>
        <v>6</v>
      </c>
      <c r="D108" s="19" t="str">
        <f t="shared" si="17"/>
        <v>TEST 6</v>
      </c>
      <c r="F108" s="12">
        <f t="shared" si="25"/>
        <v>7</v>
      </c>
      <c r="G108" s="23">
        <f t="shared" si="18"/>
        <v>0</v>
      </c>
      <c r="H108" s="23" t="str">
        <f t="shared" si="16"/>
        <v xml:space="preserve"> (Ref: 107)</v>
      </c>
    </row>
    <row r="109" spans="1:8" x14ac:dyDescent="0.25">
      <c r="A109" s="12">
        <f t="shared" si="19"/>
        <v>108</v>
      </c>
      <c r="B109" s="25">
        <f t="shared" si="24"/>
        <v>6.0000699999999973</v>
      </c>
      <c r="C109" s="26">
        <f t="shared" si="23"/>
        <v>6</v>
      </c>
      <c r="D109" s="19" t="str">
        <f t="shared" si="17"/>
        <v>TEST 6</v>
      </c>
      <c r="F109" s="12">
        <f t="shared" si="25"/>
        <v>8</v>
      </c>
      <c r="G109" s="23">
        <f t="shared" si="18"/>
        <v>0</v>
      </c>
      <c r="H109" s="23" t="str">
        <f t="shared" si="16"/>
        <v xml:space="preserve"> (Ref: 108)</v>
      </c>
    </row>
    <row r="110" spans="1:8" x14ac:dyDescent="0.25">
      <c r="A110" s="12">
        <f t="shared" si="19"/>
        <v>109</v>
      </c>
      <c r="B110" s="25">
        <f t="shared" si="24"/>
        <v>6.000079999999997</v>
      </c>
      <c r="C110" s="26">
        <f t="shared" si="23"/>
        <v>6</v>
      </c>
      <c r="D110" s="19" t="str">
        <f t="shared" si="17"/>
        <v>TEST 6</v>
      </c>
      <c r="F110" s="12">
        <f t="shared" si="25"/>
        <v>9</v>
      </c>
      <c r="G110" s="23">
        <f t="shared" si="18"/>
        <v>0</v>
      </c>
      <c r="H110" s="23" t="str">
        <f t="shared" si="16"/>
        <v xml:space="preserve"> (Ref: 109)</v>
      </c>
    </row>
    <row r="111" spans="1:8" x14ac:dyDescent="0.25">
      <c r="A111" s="12">
        <f t="shared" si="19"/>
        <v>110</v>
      </c>
      <c r="B111" s="25">
        <f t="shared" si="24"/>
        <v>6.0000899999999966</v>
      </c>
      <c r="C111" s="26">
        <f t="shared" si="23"/>
        <v>6</v>
      </c>
      <c r="D111" s="19" t="str">
        <f t="shared" si="17"/>
        <v>TEST 6</v>
      </c>
      <c r="F111" s="12">
        <f t="shared" si="25"/>
        <v>10</v>
      </c>
      <c r="G111" s="23">
        <f t="shared" si="18"/>
        <v>0</v>
      </c>
      <c r="H111" s="23" t="str">
        <f t="shared" si="16"/>
        <v xml:space="preserve"> (Ref: 110)</v>
      </c>
    </row>
    <row r="112" spans="1:8" x14ac:dyDescent="0.25">
      <c r="A112" s="12">
        <f t="shared" si="19"/>
        <v>111</v>
      </c>
      <c r="B112" s="25">
        <f t="shared" si="24"/>
        <v>6.0000999999999962</v>
      </c>
      <c r="C112" s="26">
        <f t="shared" si="23"/>
        <v>6</v>
      </c>
      <c r="D112" s="19" t="str">
        <f t="shared" si="17"/>
        <v>TEST 6</v>
      </c>
      <c r="F112" s="12">
        <f t="shared" si="25"/>
        <v>11</v>
      </c>
      <c r="G112" s="23">
        <f t="shared" si="18"/>
        <v>0</v>
      </c>
      <c r="H112" s="23" t="str">
        <f t="shared" si="16"/>
        <v xml:space="preserve"> (Ref: 111)</v>
      </c>
    </row>
    <row r="113" spans="1:15" x14ac:dyDescent="0.25">
      <c r="A113" s="12">
        <f t="shared" si="19"/>
        <v>112</v>
      </c>
      <c r="B113" s="25">
        <f t="shared" si="24"/>
        <v>6.0001099999999958</v>
      </c>
      <c r="C113" s="26">
        <f t="shared" si="23"/>
        <v>6</v>
      </c>
      <c r="D113" s="19" t="str">
        <f t="shared" si="17"/>
        <v>TEST 6</v>
      </c>
      <c r="F113" s="12">
        <f t="shared" si="25"/>
        <v>12</v>
      </c>
      <c r="G113" s="23">
        <f t="shared" si="18"/>
        <v>0</v>
      </c>
      <c r="H113" s="23" t="str">
        <f t="shared" si="16"/>
        <v xml:space="preserve"> (Ref: 112)</v>
      </c>
    </row>
    <row r="114" spans="1:15" x14ac:dyDescent="0.25">
      <c r="A114" s="12">
        <f t="shared" si="19"/>
        <v>113</v>
      </c>
      <c r="B114" s="25">
        <f t="shared" si="24"/>
        <v>6.0001199999999955</v>
      </c>
      <c r="C114" s="26">
        <f t="shared" si="23"/>
        <v>6</v>
      </c>
      <c r="D114" s="19" t="str">
        <f t="shared" si="17"/>
        <v>TEST 6</v>
      </c>
      <c r="F114" s="12">
        <f t="shared" si="25"/>
        <v>13</v>
      </c>
      <c r="G114" s="23">
        <f t="shared" si="18"/>
        <v>0</v>
      </c>
      <c r="H114" s="23" t="str">
        <f t="shared" si="16"/>
        <v xml:space="preserve"> (Ref: 113)</v>
      </c>
    </row>
    <row r="115" spans="1:15" x14ac:dyDescent="0.25">
      <c r="A115" s="12">
        <f t="shared" si="19"/>
        <v>114</v>
      </c>
      <c r="B115" s="25">
        <f t="shared" si="24"/>
        <v>6.0001299999999951</v>
      </c>
      <c r="C115" s="26">
        <f t="shared" si="23"/>
        <v>6</v>
      </c>
      <c r="D115" s="19" t="str">
        <f t="shared" si="17"/>
        <v>TEST 6</v>
      </c>
      <c r="F115" s="12">
        <f t="shared" si="25"/>
        <v>14</v>
      </c>
      <c r="G115" s="23">
        <f t="shared" si="18"/>
        <v>0</v>
      </c>
      <c r="H115" s="23" t="str">
        <f t="shared" si="16"/>
        <v xml:space="preserve"> (Ref: 114)</v>
      </c>
    </row>
    <row r="116" spans="1:15" x14ac:dyDescent="0.25">
      <c r="A116" s="12">
        <f t="shared" si="19"/>
        <v>115</v>
      </c>
      <c r="B116" s="25">
        <f t="shared" si="24"/>
        <v>6.0001399999999947</v>
      </c>
      <c r="C116" s="26">
        <f t="shared" si="23"/>
        <v>6</v>
      </c>
      <c r="D116" s="19" t="str">
        <f t="shared" si="17"/>
        <v>TEST 6</v>
      </c>
      <c r="F116" s="12">
        <f t="shared" si="25"/>
        <v>15</v>
      </c>
      <c r="G116" s="23">
        <f t="shared" si="18"/>
        <v>0</v>
      </c>
      <c r="H116" s="23" t="str">
        <f t="shared" si="16"/>
        <v xml:space="preserve"> (Ref: 115)</v>
      </c>
    </row>
    <row r="117" spans="1:15" x14ac:dyDescent="0.25">
      <c r="A117" s="12">
        <f t="shared" si="19"/>
        <v>116</v>
      </c>
      <c r="B117" s="25">
        <f t="shared" si="24"/>
        <v>6.0001499999999943</v>
      </c>
      <c r="C117" s="26">
        <f t="shared" si="23"/>
        <v>6</v>
      </c>
      <c r="D117" s="19" t="str">
        <f t="shared" si="17"/>
        <v>TEST 6</v>
      </c>
      <c r="F117" s="12">
        <f t="shared" si="25"/>
        <v>16</v>
      </c>
      <c r="G117" s="23">
        <f t="shared" si="18"/>
        <v>0</v>
      </c>
      <c r="H117" s="23" t="str">
        <f t="shared" si="16"/>
        <v xml:space="preserve"> (Ref: 116)</v>
      </c>
    </row>
    <row r="118" spans="1:15" x14ac:dyDescent="0.25">
      <c r="A118" s="12">
        <f t="shared" si="19"/>
        <v>117</v>
      </c>
      <c r="B118" s="25">
        <f t="shared" si="24"/>
        <v>6.0001599999999939</v>
      </c>
      <c r="C118" s="26">
        <f t="shared" si="23"/>
        <v>6</v>
      </c>
      <c r="D118" s="19" t="str">
        <f t="shared" si="17"/>
        <v>TEST 6</v>
      </c>
      <c r="F118" s="12">
        <f t="shared" si="25"/>
        <v>17</v>
      </c>
      <c r="G118" s="23">
        <f t="shared" si="18"/>
        <v>0</v>
      </c>
      <c r="H118" s="23" t="str">
        <f t="shared" si="16"/>
        <v xml:space="preserve"> (Ref: 117)</v>
      </c>
    </row>
    <row r="119" spans="1:15" x14ac:dyDescent="0.25">
      <c r="A119" s="12">
        <f t="shared" si="19"/>
        <v>118</v>
      </c>
      <c r="B119" s="25">
        <f t="shared" si="24"/>
        <v>6.0001699999999936</v>
      </c>
      <c r="C119" s="26">
        <f t="shared" si="23"/>
        <v>6</v>
      </c>
      <c r="D119" s="19" t="str">
        <f t="shared" si="17"/>
        <v>TEST 6</v>
      </c>
      <c r="F119" s="12">
        <f t="shared" si="25"/>
        <v>18</v>
      </c>
      <c r="G119" s="23">
        <f t="shared" si="18"/>
        <v>0</v>
      </c>
      <c r="H119" s="23" t="str">
        <f t="shared" si="16"/>
        <v xml:space="preserve"> (Ref: 118)</v>
      </c>
    </row>
    <row r="120" spans="1:15" x14ac:dyDescent="0.25">
      <c r="A120" s="12">
        <f t="shared" si="19"/>
        <v>119</v>
      </c>
      <c r="B120" s="25">
        <f t="shared" si="24"/>
        <v>6.0001799999999932</v>
      </c>
      <c r="C120" s="26">
        <f t="shared" si="23"/>
        <v>6</v>
      </c>
      <c r="D120" s="19" t="str">
        <f t="shared" si="17"/>
        <v>TEST 6</v>
      </c>
      <c r="F120" s="12">
        <f t="shared" si="25"/>
        <v>19</v>
      </c>
      <c r="G120" s="23">
        <f t="shared" si="18"/>
        <v>0</v>
      </c>
      <c r="H120" s="23" t="str">
        <f t="shared" si="16"/>
        <v xml:space="preserve"> (Ref: 119)</v>
      </c>
      <c r="I120" s="27"/>
      <c r="N120" s="30"/>
      <c r="O120" s="27"/>
    </row>
    <row r="121" spans="1:15" x14ac:dyDescent="0.25">
      <c r="A121" s="36">
        <f t="shared" si="19"/>
        <v>120</v>
      </c>
      <c r="B121" s="37">
        <f t="shared" si="24"/>
        <v>6.0001899999999928</v>
      </c>
      <c r="C121" s="38">
        <f t="shared" si="23"/>
        <v>6</v>
      </c>
      <c r="D121" s="19" t="str">
        <f t="shared" si="17"/>
        <v>TEST 6</v>
      </c>
      <c r="E121" s="36"/>
      <c r="F121" s="36">
        <f t="shared" si="25"/>
        <v>20</v>
      </c>
      <c r="G121" s="23">
        <f t="shared" si="18"/>
        <v>0</v>
      </c>
      <c r="H121" s="23" t="str">
        <f t="shared" si="16"/>
        <v xml:space="preserve"> (Ref: 120)</v>
      </c>
    </row>
    <row r="122" spans="1:15" x14ac:dyDescent="0.25">
      <c r="A122" s="12">
        <f t="shared" si="19"/>
        <v>121</v>
      </c>
      <c r="B122" s="25">
        <f>+C121+1</f>
        <v>7</v>
      </c>
      <c r="C122" s="26">
        <f>+C121+1</f>
        <v>7</v>
      </c>
      <c r="D122" s="19" t="str">
        <f t="shared" si="17"/>
        <v>TEST 7</v>
      </c>
      <c r="F122" s="12">
        <v>1</v>
      </c>
      <c r="G122" s="23">
        <f t="shared" si="18"/>
        <v>0</v>
      </c>
      <c r="H122" s="23" t="str">
        <f t="shared" si="16"/>
        <v xml:space="preserve"> (Ref: 121)</v>
      </c>
    </row>
    <row r="123" spans="1:15" x14ac:dyDescent="0.25">
      <c r="A123" s="12">
        <f t="shared" si="19"/>
        <v>122</v>
      </c>
      <c r="B123" s="25">
        <f>+B122+0.00001</f>
        <v>7.0000099999999996</v>
      </c>
      <c r="C123" s="26">
        <f t="shared" ref="C123:C141" si="26">+C122</f>
        <v>7</v>
      </c>
      <c r="D123" s="19" t="str">
        <f t="shared" si="17"/>
        <v>TEST 7</v>
      </c>
      <c r="F123" s="12">
        <f>+F122+1</f>
        <v>2</v>
      </c>
      <c r="G123" s="23">
        <f t="shared" si="18"/>
        <v>0</v>
      </c>
      <c r="H123" s="23" t="str">
        <f t="shared" si="16"/>
        <v xml:space="preserve"> (Ref: 122)</v>
      </c>
    </row>
    <row r="124" spans="1:15" x14ac:dyDescent="0.25">
      <c r="A124" s="12">
        <f t="shared" si="19"/>
        <v>123</v>
      </c>
      <c r="B124" s="25">
        <f t="shared" ref="B124:B141" si="27">+B123+0.00001</f>
        <v>7.0000199999999992</v>
      </c>
      <c r="C124" s="26">
        <f t="shared" si="26"/>
        <v>7</v>
      </c>
      <c r="D124" s="19" t="str">
        <f t="shared" si="17"/>
        <v>TEST 7</v>
      </c>
      <c r="F124" s="12">
        <f>+F123+1</f>
        <v>3</v>
      </c>
      <c r="G124" s="23">
        <f t="shared" si="18"/>
        <v>0</v>
      </c>
      <c r="H124" s="23" t="str">
        <f t="shared" si="16"/>
        <v xml:space="preserve"> (Ref: 123)</v>
      </c>
    </row>
    <row r="125" spans="1:15" x14ac:dyDescent="0.25">
      <c r="A125" s="12">
        <f t="shared" si="19"/>
        <v>124</v>
      </c>
      <c r="B125" s="25">
        <f t="shared" si="27"/>
        <v>7.0000299999999989</v>
      </c>
      <c r="C125" s="26">
        <f t="shared" si="26"/>
        <v>7</v>
      </c>
      <c r="D125" s="19" t="str">
        <f t="shared" si="17"/>
        <v>TEST 7</v>
      </c>
      <c r="F125" s="12">
        <f t="shared" ref="F125:F141" si="28">+F124+1</f>
        <v>4</v>
      </c>
      <c r="G125" s="23">
        <f t="shared" si="18"/>
        <v>0</v>
      </c>
      <c r="H125" s="23" t="str">
        <f t="shared" si="16"/>
        <v xml:space="preserve"> (Ref: 124)</v>
      </c>
    </row>
    <row r="126" spans="1:15" x14ac:dyDescent="0.25">
      <c r="A126" s="12">
        <f t="shared" si="19"/>
        <v>125</v>
      </c>
      <c r="B126" s="25">
        <f t="shared" si="27"/>
        <v>7.0000399999999985</v>
      </c>
      <c r="C126" s="26">
        <f t="shared" si="26"/>
        <v>7</v>
      </c>
      <c r="D126" s="19" t="str">
        <f t="shared" si="17"/>
        <v>TEST 7</v>
      </c>
      <c r="F126" s="12">
        <f t="shared" si="28"/>
        <v>5</v>
      </c>
      <c r="G126" s="23">
        <f t="shared" si="18"/>
        <v>0</v>
      </c>
      <c r="H126" s="23" t="str">
        <f t="shared" si="16"/>
        <v xml:space="preserve"> (Ref: 125)</v>
      </c>
    </row>
    <row r="127" spans="1:15" x14ac:dyDescent="0.25">
      <c r="A127" s="12">
        <f t="shared" si="19"/>
        <v>126</v>
      </c>
      <c r="B127" s="25">
        <f t="shared" si="27"/>
        <v>7.0000499999999981</v>
      </c>
      <c r="C127" s="26">
        <f t="shared" si="26"/>
        <v>7</v>
      </c>
      <c r="D127" s="19" t="str">
        <f t="shared" si="17"/>
        <v>TEST 7</v>
      </c>
      <c r="F127" s="12">
        <f t="shared" si="28"/>
        <v>6</v>
      </c>
      <c r="G127" s="23">
        <f t="shared" si="18"/>
        <v>0</v>
      </c>
      <c r="H127" s="23" t="str">
        <f t="shared" si="16"/>
        <v xml:space="preserve"> (Ref: 126)</v>
      </c>
    </row>
    <row r="128" spans="1:15" x14ac:dyDescent="0.25">
      <c r="A128" s="12">
        <f t="shared" si="19"/>
        <v>127</v>
      </c>
      <c r="B128" s="25">
        <f t="shared" si="27"/>
        <v>7.0000599999999977</v>
      </c>
      <c r="C128" s="26">
        <f t="shared" si="26"/>
        <v>7</v>
      </c>
      <c r="D128" s="19" t="str">
        <f t="shared" si="17"/>
        <v>TEST 7</v>
      </c>
      <c r="F128" s="12">
        <f t="shared" si="28"/>
        <v>7</v>
      </c>
      <c r="G128" s="23">
        <f t="shared" si="18"/>
        <v>0</v>
      </c>
      <c r="H128" s="23" t="str">
        <f t="shared" si="16"/>
        <v xml:space="preserve"> (Ref: 127)</v>
      </c>
    </row>
    <row r="129" spans="1:8" x14ac:dyDescent="0.25">
      <c r="A129" s="12">
        <f t="shared" si="19"/>
        <v>128</v>
      </c>
      <c r="B129" s="25">
        <f t="shared" si="27"/>
        <v>7.0000699999999973</v>
      </c>
      <c r="C129" s="26">
        <f t="shared" si="26"/>
        <v>7</v>
      </c>
      <c r="D129" s="19" t="str">
        <f t="shared" si="17"/>
        <v>TEST 7</v>
      </c>
      <c r="F129" s="12">
        <f t="shared" si="28"/>
        <v>8</v>
      </c>
      <c r="G129" s="23">
        <f t="shared" si="18"/>
        <v>0</v>
      </c>
      <c r="H129" s="23" t="str">
        <f t="shared" si="16"/>
        <v xml:space="preserve"> (Ref: 128)</v>
      </c>
    </row>
    <row r="130" spans="1:8" x14ac:dyDescent="0.25">
      <c r="A130" s="12">
        <f t="shared" si="19"/>
        <v>129</v>
      </c>
      <c r="B130" s="25">
        <f t="shared" si="27"/>
        <v>7.000079999999997</v>
      </c>
      <c r="C130" s="26">
        <f t="shared" si="26"/>
        <v>7</v>
      </c>
      <c r="D130" s="19" t="str">
        <f t="shared" si="17"/>
        <v>TEST 7</v>
      </c>
      <c r="F130" s="12">
        <f t="shared" si="28"/>
        <v>9</v>
      </c>
      <c r="G130" s="23">
        <f t="shared" si="18"/>
        <v>0</v>
      </c>
      <c r="H130" s="23" t="str">
        <f t="shared" ref="H130:H193" si="29">CONCATENATE(I130," (Ref: ",A130,")")</f>
        <v xml:space="preserve"> (Ref: 129)</v>
      </c>
    </row>
    <row r="131" spans="1:8" x14ac:dyDescent="0.25">
      <c r="A131" s="12">
        <f t="shared" si="19"/>
        <v>130</v>
      </c>
      <c r="B131" s="25">
        <f t="shared" si="27"/>
        <v>7.0000899999999966</v>
      </c>
      <c r="C131" s="26">
        <f t="shared" si="26"/>
        <v>7</v>
      </c>
      <c r="D131" s="19" t="str">
        <f t="shared" ref="D131:D194" si="30">CONCATENATE("TEST ",C131)</f>
        <v>TEST 7</v>
      </c>
      <c r="F131" s="12">
        <f t="shared" si="28"/>
        <v>10</v>
      </c>
      <c r="G131" s="23">
        <f t="shared" ref="G131:G194" si="31">+I131</f>
        <v>0</v>
      </c>
      <c r="H131" s="23" t="str">
        <f t="shared" si="29"/>
        <v xml:space="preserve"> (Ref: 130)</v>
      </c>
    </row>
    <row r="132" spans="1:8" x14ac:dyDescent="0.25">
      <c r="A132" s="12">
        <f t="shared" ref="A132:A195" si="32">+A131+1</f>
        <v>131</v>
      </c>
      <c r="B132" s="25">
        <f t="shared" si="27"/>
        <v>7.0000999999999962</v>
      </c>
      <c r="C132" s="26">
        <f t="shared" si="26"/>
        <v>7</v>
      </c>
      <c r="D132" s="19" t="str">
        <f t="shared" si="30"/>
        <v>TEST 7</v>
      </c>
      <c r="F132" s="12">
        <f t="shared" si="28"/>
        <v>11</v>
      </c>
      <c r="G132" s="23">
        <f t="shared" si="31"/>
        <v>0</v>
      </c>
      <c r="H132" s="23" t="str">
        <f t="shared" si="29"/>
        <v xml:space="preserve"> (Ref: 131)</v>
      </c>
    </row>
    <row r="133" spans="1:8" x14ac:dyDescent="0.25">
      <c r="A133" s="12">
        <f t="shared" si="32"/>
        <v>132</v>
      </c>
      <c r="B133" s="25">
        <f t="shared" si="27"/>
        <v>7.0001099999999958</v>
      </c>
      <c r="C133" s="26">
        <f t="shared" si="26"/>
        <v>7</v>
      </c>
      <c r="D133" s="19" t="str">
        <f t="shared" si="30"/>
        <v>TEST 7</v>
      </c>
      <c r="F133" s="12">
        <f t="shared" si="28"/>
        <v>12</v>
      </c>
      <c r="G133" s="23">
        <f t="shared" si="31"/>
        <v>0</v>
      </c>
      <c r="H133" s="23" t="str">
        <f t="shared" si="29"/>
        <v xml:space="preserve"> (Ref: 132)</v>
      </c>
    </row>
    <row r="134" spans="1:8" x14ac:dyDescent="0.25">
      <c r="A134" s="12">
        <f t="shared" si="32"/>
        <v>133</v>
      </c>
      <c r="B134" s="25">
        <f t="shared" si="27"/>
        <v>7.0001199999999955</v>
      </c>
      <c r="C134" s="26">
        <f t="shared" si="26"/>
        <v>7</v>
      </c>
      <c r="D134" s="19" t="str">
        <f t="shared" si="30"/>
        <v>TEST 7</v>
      </c>
      <c r="F134" s="12">
        <f t="shared" si="28"/>
        <v>13</v>
      </c>
      <c r="G134" s="23">
        <f t="shared" si="31"/>
        <v>0</v>
      </c>
      <c r="H134" s="23" t="str">
        <f t="shared" si="29"/>
        <v xml:space="preserve"> (Ref: 133)</v>
      </c>
    </row>
    <row r="135" spans="1:8" x14ac:dyDescent="0.25">
      <c r="A135" s="12">
        <f t="shared" si="32"/>
        <v>134</v>
      </c>
      <c r="B135" s="25">
        <f t="shared" si="27"/>
        <v>7.0001299999999951</v>
      </c>
      <c r="C135" s="26">
        <f t="shared" si="26"/>
        <v>7</v>
      </c>
      <c r="D135" s="19" t="str">
        <f t="shared" si="30"/>
        <v>TEST 7</v>
      </c>
      <c r="F135" s="12">
        <f t="shared" si="28"/>
        <v>14</v>
      </c>
      <c r="G135" s="23">
        <f t="shared" si="31"/>
        <v>0</v>
      </c>
      <c r="H135" s="23" t="str">
        <f t="shared" si="29"/>
        <v xml:space="preserve"> (Ref: 134)</v>
      </c>
    </row>
    <row r="136" spans="1:8" x14ac:dyDescent="0.25">
      <c r="A136" s="12">
        <f t="shared" si="32"/>
        <v>135</v>
      </c>
      <c r="B136" s="25">
        <f t="shared" si="27"/>
        <v>7.0001399999999947</v>
      </c>
      <c r="C136" s="26">
        <f t="shared" si="26"/>
        <v>7</v>
      </c>
      <c r="D136" s="19" t="str">
        <f t="shared" si="30"/>
        <v>TEST 7</v>
      </c>
      <c r="F136" s="12">
        <f t="shared" si="28"/>
        <v>15</v>
      </c>
      <c r="G136" s="23">
        <f t="shared" si="31"/>
        <v>0</v>
      </c>
      <c r="H136" s="23" t="str">
        <f t="shared" si="29"/>
        <v xml:space="preserve"> (Ref: 135)</v>
      </c>
    </row>
    <row r="137" spans="1:8" x14ac:dyDescent="0.25">
      <c r="A137" s="12">
        <f t="shared" si="32"/>
        <v>136</v>
      </c>
      <c r="B137" s="25">
        <f t="shared" si="27"/>
        <v>7.0001499999999943</v>
      </c>
      <c r="C137" s="26">
        <f t="shared" si="26"/>
        <v>7</v>
      </c>
      <c r="D137" s="19" t="str">
        <f t="shared" si="30"/>
        <v>TEST 7</v>
      </c>
      <c r="F137" s="12">
        <f t="shared" si="28"/>
        <v>16</v>
      </c>
      <c r="G137" s="23">
        <f t="shared" si="31"/>
        <v>0</v>
      </c>
      <c r="H137" s="23" t="str">
        <f t="shared" si="29"/>
        <v xml:space="preserve"> (Ref: 136)</v>
      </c>
    </row>
    <row r="138" spans="1:8" x14ac:dyDescent="0.25">
      <c r="A138" s="12">
        <f t="shared" si="32"/>
        <v>137</v>
      </c>
      <c r="B138" s="25">
        <f t="shared" si="27"/>
        <v>7.0001599999999939</v>
      </c>
      <c r="C138" s="26">
        <f t="shared" si="26"/>
        <v>7</v>
      </c>
      <c r="D138" s="19" t="str">
        <f t="shared" si="30"/>
        <v>TEST 7</v>
      </c>
      <c r="F138" s="12">
        <f t="shared" si="28"/>
        <v>17</v>
      </c>
      <c r="G138" s="23">
        <f t="shared" si="31"/>
        <v>0</v>
      </c>
      <c r="H138" s="23" t="str">
        <f t="shared" si="29"/>
        <v xml:space="preserve"> (Ref: 137)</v>
      </c>
    </row>
    <row r="139" spans="1:8" x14ac:dyDescent="0.25">
      <c r="A139" s="12">
        <f t="shared" si="32"/>
        <v>138</v>
      </c>
      <c r="B139" s="25">
        <f t="shared" si="27"/>
        <v>7.0001699999999936</v>
      </c>
      <c r="C139" s="26">
        <f t="shared" si="26"/>
        <v>7</v>
      </c>
      <c r="D139" s="19" t="str">
        <f t="shared" si="30"/>
        <v>TEST 7</v>
      </c>
      <c r="F139" s="12">
        <f t="shared" si="28"/>
        <v>18</v>
      </c>
      <c r="G139" s="23">
        <f t="shared" si="31"/>
        <v>0</v>
      </c>
      <c r="H139" s="23" t="str">
        <f t="shared" si="29"/>
        <v xml:space="preserve"> (Ref: 138)</v>
      </c>
    </row>
    <row r="140" spans="1:8" x14ac:dyDescent="0.25">
      <c r="A140" s="12">
        <f t="shared" si="32"/>
        <v>139</v>
      </c>
      <c r="B140" s="25">
        <f t="shared" si="27"/>
        <v>7.0001799999999932</v>
      </c>
      <c r="C140" s="26">
        <f t="shared" si="26"/>
        <v>7</v>
      </c>
      <c r="D140" s="19" t="str">
        <f t="shared" si="30"/>
        <v>TEST 7</v>
      </c>
      <c r="F140" s="12">
        <f t="shared" si="28"/>
        <v>19</v>
      </c>
      <c r="G140" s="23">
        <f t="shared" si="31"/>
        <v>0</v>
      </c>
      <c r="H140" s="23" t="str">
        <f t="shared" si="29"/>
        <v xml:space="preserve"> (Ref: 139)</v>
      </c>
    </row>
    <row r="141" spans="1:8" x14ac:dyDescent="0.25">
      <c r="A141" s="36">
        <f t="shared" si="32"/>
        <v>140</v>
      </c>
      <c r="B141" s="37">
        <f t="shared" si="27"/>
        <v>7.0001899999999928</v>
      </c>
      <c r="C141" s="38">
        <f t="shared" si="26"/>
        <v>7</v>
      </c>
      <c r="D141" s="19" t="str">
        <f t="shared" si="30"/>
        <v>TEST 7</v>
      </c>
      <c r="E141" s="36"/>
      <c r="F141" s="36">
        <f t="shared" si="28"/>
        <v>20</v>
      </c>
      <c r="G141" s="23">
        <f t="shared" si="31"/>
        <v>0</v>
      </c>
      <c r="H141" s="23" t="str">
        <f t="shared" si="29"/>
        <v xml:space="preserve"> (Ref: 140)</v>
      </c>
    </row>
    <row r="142" spans="1:8" x14ac:dyDescent="0.25">
      <c r="A142" s="12">
        <f t="shared" si="32"/>
        <v>141</v>
      </c>
      <c r="B142" s="25">
        <f>+C141+1</f>
        <v>8</v>
      </c>
      <c r="C142" s="26">
        <f>+C141+1</f>
        <v>8</v>
      </c>
      <c r="D142" s="19" t="str">
        <f t="shared" si="30"/>
        <v>TEST 8</v>
      </c>
      <c r="F142" s="12">
        <v>1</v>
      </c>
      <c r="G142" s="23">
        <f t="shared" si="31"/>
        <v>0</v>
      </c>
      <c r="H142" s="23" t="str">
        <f t="shared" si="29"/>
        <v xml:space="preserve"> (Ref: 141)</v>
      </c>
    </row>
    <row r="143" spans="1:8" x14ac:dyDescent="0.25">
      <c r="A143" s="12">
        <f t="shared" si="32"/>
        <v>142</v>
      </c>
      <c r="B143" s="25">
        <f>+B142+0.00001</f>
        <v>8.0000099999999996</v>
      </c>
      <c r="C143" s="26">
        <f t="shared" ref="C143:C161" si="33">+C142</f>
        <v>8</v>
      </c>
      <c r="D143" s="19" t="str">
        <f t="shared" si="30"/>
        <v>TEST 8</v>
      </c>
      <c r="F143" s="12">
        <f>+F142+1</f>
        <v>2</v>
      </c>
      <c r="G143" s="23">
        <f t="shared" si="31"/>
        <v>0</v>
      </c>
      <c r="H143" s="23" t="str">
        <f t="shared" si="29"/>
        <v xml:space="preserve"> (Ref: 142)</v>
      </c>
    </row>
    <row r="144" spans="1:8" x14ac:dyDescent="0.25">
      <c r="A144" s="12">
        <f t="shared" si="32"/>
        <v>143</v>
      </c>
      <c r="B144" s="25">
        <f t="shared" ref="B144:B161" si="34">+B143+0.00001</f>
        <v>8.0000199999999992</v>
      </c>
      <c r="C144" s="26">
        <f t="shared" si="33"/>
        <v>8</v>
      </c>
      <c r="D144" s="19" t="str">
        <f t="shared" si="30"/>
        <v>TEST 8</v>
      </c>
      <c r="F144" s="12">
        <f>+F143+1</f>
        <v>3</v>
      </c>
      <c r="G144" s="23">
        <f t="shared" si="31"/>
        <v>0</v>
      </c>
      <c r="H144" s="23" t="str">
        <f t="shared" si="29"/>
        <v xml:space="preserve"> (Ref: 143)</v>
      </c>
    </row>
    <row r="145" spans="1:8" x14ac:dyDescent="0.25">
      <c r="A145" s="12">
        <f t="shared" si="32"/>
        <v>144</v>
      </c>
      <c r="B145" s="25">
        <f t="shared" si="34"/>
        <v>8.0000299999999989</v>
      </c>
      <c r="C145" s="26">
        <f t="shared" si="33"/>
        <v>8</v>
      </c>
      <c r="D145" s="19" t="str">
        <f t="shared" si="30"/>
        <v>TEST 8</v>
      </c>
      <c r="F145" s="12">
        <f t="shared" ref="F145:F161" si="35">+F144+1</f>
        <v>4</v>
      </c>
      <c r="G145" s="23">
        <f t="shared" si="31"/>
        <v>0</v>
      </c>
      <c r="H145" s="23" t="str">
        <f t="shared" si="29"/>
        <v xml:space="preserve"> (Ref: 144)</v>
      </c>
    </row>
    <row r="146" spans="1:8" x14ac:dyDescent="0.25">
      <c r="A146" s="12">
        <f t="shared" si="32"/>
        <v>145</v>
      </c>
      <c r="B146" s="25">
        <f t="shared" si="34"/>
        <v>8.0000399999999985</v>
      </c>
      <c r="C146" s="26">
        <f t="shared" si="33"/>
        <v>8</v>
      </c>
      <c r="D146" s="19" t="str">
        <f t="shared" si="30"/>
        <v>TEST 8</v>
      </c>
      <c r="F146" s="12">
        <f t="shared" si="35"/>
        <v>5</v>
      </c>
      <c r="G146" s="23">
        <f t="shared" si="31"/>
        <v>0</v>
      </c>
      <c r="H146" s="23" t="str">
        <f t="shared" si="29"/>
        <v xml:space="preserve"> (Ref: 145)</v>
      </c>
    </row>
    <row r="147" spans="1:8" x14ac:dyDescent="0.25">
      <c r="A147" s="12">
        <f t="shared" si="32"/>
        <v>146</v>
      </c>
      <c r="B147" s="25">
        <f t="shared" si="34"/>
        <v>8.0000499999999981</v>
      </c>
      <c r="C147" s="26">
        <f t="shared" si="33"/>
        <v>8</v>
      </c>
      <c r="D147" s="19" t="str">
        <f t="shared" si="30"/>
        <v>TEST 8</v>
      </c>
      <c r="F147" s="12">
        <f t="shared" si="35"/>
        <v>6</v>
      </c>
      <c r="G147" s="23">
        <f t="shared" si="31"/>
        <v>0</v>
      </c>
      <c r="H147" s="23" t="str">
        <f t="shared" si="29"/>
        <v xml:space="preserve"> (Ref: 146)</v>
      </c>
    </row>
    <row r="148" spans="1:8" x14ac:dyDescent="0.25">
      <c r="A148" s="12">
        <f t="shared" si="32"/>
        <v>147</v>
      </c>
      <c r="B148" s="25">
        <f t="shared" si="34"/>
        <v>8.0000599999999977</v>
      </c>
      <c r="C148" s="26">
        <f t="shared" si="33"/>
        <v>8</v>
      </c>
      <c r="D148" s="19" t="str">
        <f t="shared" si="30"/>
        <v>TEST 8</v>
      </c>
      <c r="F148" s="12">
        <f t="shared" si="35"/>
        <v>7</v>
      </c>
      <c r="G148" s="23">
        <f t="shared" si="31"/>
        <v>0</v>
      </c>
      <c r="H148" s="23" t="str">
        <f t="shared" si="29"/>
        <v xml:space="preserve"> (Ref: 147)</v>
      </c>
    </row>
    <row r="149" spans="1:8" x14ac:dyDescent="0.25">
      <c r="A149" s="12">
        <f t="shared" si="32"/>
        <v>148</v>
      </c>
      <c r="B149" s="25">
        <f t="shared" si="34"/>
        <v>8.0000699999999973</v>
      </c>
      <c r="C149" s="26">
        <f t="shared" si="33"/>
        <v>8</v>
      </c>
      <c r="D149" s="19" t="str">
        <f t="shared" si="30"/>
        <v>TEST 8</v>
      </c>
      <c r="F149" s="12">
        <f t="shared" si="35"/>
        <v>8</v>
      </c>
      <c r="G149" s="23">
        <f t="shared" si="31"/>
        <v>0</v>
      </c>
      <c r="H149" s="23" t="str">
        <f t="shared" si="29"/>
        <v xml:space="preserve"> (Ref: 148)</v>
      </c>
    </row>
    <row r="150" spans="1:8" x14ac:dyDescent="0.25">
      <c r="A150" s="12">
        <f t="shared" si="32"/>
        <v>149</v>
      </c>
      <c r="B150" s="25">
        <f t="shared" si="34"/>
        <v>8.000079999999997</v>
      </c>
      <c r="C150" s="26">
        <f t="shared" si="33"/>
        <v>8</v>
      </c>
      <c r="D150" s="19" t="str">
        <f t="shared" si="30"/>
        <v>TEST 8</v>
      </c>
      <c r="F150" s="12">
        <f t="shared" si="35"/>
        <v>9</v>
      </c>
      <c r="G150" s="23">
        <f t="shared" si="31"/>
        <v>0</v>
      </c>
      <c r="H150" s="23" t="str">
        <f t="shared" si="29"/>
        <v xml:space="preserve"> (Ref: 149)</v>
      </c>
    </row>
    <row r="151" spans="1:8" x14ac:dyDescent="0.25">
      <c r="A151" s="12">
        <f t="shared" si="32"/>
        <v>150</v>
      </c>
      <c r="B151" s="25">
        <f t="shared" si="34"/>
        <v>8.0000899999999966</v>
      </c>
      <c r="C151" s="26">
        <f t="shared" si="33"/>
        <v>8</v>
      </c>
      <c r="D151" s="19" t="str">
        <f t="shared" si="30"/>
        <v>TEST 8</v>
      </c>
      <c r="F151" s="12">
        <f t="shared" si="35"/>
        <v>10</v>
      </c>
      <c r="G151" s="23">
        <f t="shared" si="31"/>
        <v>0</v>
      </c>
      <c r="H151" s="23" t="str">
        <f t="shared" si="29"/>
        <v xml:space="preserve"> (Ref: 150)</v>
      </c>
    </row>
    <row r="152" spans="1:8" x14ac:dyDescent="0.25">
      <c r="A152" s="12">
        <f t="shared" si="32"/>
        <v>151</v>
      </c>
      <c r="B152" s="25">
        <f t="shared" si="34"/>
        <v>8.0000999999999962</v>
      </c>
      <c r="C152" s="26">
        <f t="shared" si="33"/>
        <v>8</v>
      </c>
      <c r="D152" s="19" t="str">
        <f t="shared" si="30"/>
        <v>TEST 8</v>
      </c>
      <c r="F152" s="12">
        <f t="shared" si="35"/>
        <v>11</v>
      </c>
      <c r="G152" s="23">
        <f t="shared" si="31"/>
        <v>0</v>
      </c>
      <c r="H152" s="23" t="str">
        <f t="shared" si="29"/>
        <v xml:space="preserve"> (Ref: 151)</v>
      </c>
    </row>
    <row r="153" spans="1:8" x14ac:dyDescent="0.25">
      <c r="A153" s="12">
        <f t="shared" si="32"/>
        <v>152</v>
      </c>
      <c r="B153" s="25">
        <f t="shared" si="34"/>
        <v>8.0001099999999958</v>
      </c>
      <c r="C153" s="26">
        <f t="shared" si="33"/>
        <v>8</v>
      </c>
      <c r="D153" s="19" t="str">
        <f t="shared" si="30"/>
        <v>TEST 8</v>
      </c>
      <c r="F153" s="12">
        <f t="shared" si="35"/>
        <v>12</v>
      </c>
      <c r="G153" s="23">
        <f t="shared" si="31"/>
        <v>0</v>
      </c>
      <c r="H153" s="23" t="str">
        <f t="shared" si="29"/>
        <v xml:space="preserve"> (Ref: 152)</v>
      </c>
    </row>
    <row r="154" spans="1:8" x14ac:dyDescent="0.25">
      <c r="A154" s="12">
        <f t="shared" si="32"/>
        <v>153</v>
      </c>
      <c r="B154" s="25">
        <f t="shared" si="34"/>
        <v>8.0001199999999955</v>
      </c>
      <c r="C154" s="26">
        <f t="shared" si="33"/>
        <v>8</v>
      </c>
      <c r="D154" s="19" t="str">
        <f t="shared" si="30"/>
        <v>TEST 8</v>
      </c>
      <c r="F154" s="12">
        <f t="shared" si="35"/>
        <v>13</v>
      </c>
      <c r="G154" s="23">
        <f t="shared" si="31"/>
        <v>0</v>
      </c>
      <c r="H154" s="23" t="str">
        <f t="shared" si="29"/>
        <v xml:space="preserve"> (Ref: 153)</v>
      </c>
    </row>
    <row r="155" spans="1:8" x14ac:dyDescent="0.25">
      <c r="A155" s="12">
        <f t="shared" si="32"/>
        <v>154</v>
      </c>
      <c r="B155" s="25">
        <f t="shared" si="34"/>
        <v>8.0001299999999951</v>
      </c>
      <c r="C155" s="26">
        <f t="shared" si="33"/>
        <v>8</v>
      </c>
      <c r="D155" s="19" t="str">
        <f t="shared" si="30"/>
        <v>TEST 8</v>
      </c>
      <c r="F155" s="12">
        <f t="shared" si="35"/>
        <v>14</v>
      </c>
      <c r="G155" s="23">
        <f t="shared" si="31"/>
        <v>0</v>
      </c>
      <c r="H155" s="23" t="str">
        <f t="shared" si="29"/>
        <v xml:space="preserve"> (Ref: 154)</v>
      </c>
    </row>
    <row r="156" spans="1:8" x14ac:dyDescent="0.25">
      <c r="A156" s="12">
        <f t="shared" si="32"/>
        <v>155</v>
      </c>
      <c r="B156" s="25">
        <f t="shared" si="34"/>
        <v>8.0001399999999947</v>
      </c>
      <c r="C156" s="26">
        <f t="shared" si="33"/>
        <v>8</v>
      </c>
      <c r="D156" s="19" t="str">
        <f t="shared" si="30"/>
        <v>TEST 8</v>
      </c>
      <c r="F156" s="12">
        <f t="shared" si="35"/>
        <v>15</v>
      </c>
      <c r="G156" s="23">
        <f t="shared" si="31"/>
        <v>0</v>
      </c>
      <c r="H156" s="23" t="str">
        <f t="shared" si="29"/>
        <v xml:space="preserve"> (Ref: 155)</v>
      </c>
    </row>
    <row r="157" spans="1:8" x14ac:dyDescent="0.25">
      <c r="A157" s="12">
        <f t="shared" si="32"/>
        <v>156</v>
      </c>
      <c r="B157" s="25">
        <f t="shared" si="34"/>
        <v>8.0001499999999943</v>
      </c>
      <c r="C157" s="26">
        <f t="shared" si="33"/>
        <v>8</v>
      </c>
      <c r="D157" s="19" t="str">
        <f t="shared" si="30"/>
        <v>TEST 8</v>
      </c>
      <c r="F157" s="12">
        <f t="shared" si="35"/>
        <v>16</v>
      </c>
      <c r="G157" s="23">
        <f t="shared" si="31"/>
        <v>0</v>
      </c>
      <c r="H157" s="23" t="str">
        <f t="shared" si="29"/>
        <v xml:space="preserve"> (Ref: 156)</v>
      </c>
    </row>
    <row r="158" spans="1:8" x14ac:dyDescent="0.25">
      <c r="A158" s="12">
        <f t="shared" si="32"/>
        <v>157</v>
      </c>
      <c r="B158" s="25">
        <f t="shared" si="34"/>
        <v>8.0001599999999939</v>
      </c>
      <c r="C158" s="26">
        <f t="shared" si="33"/>
        <v>8</v>
      </c>
      <c r="D158" s="19" t="str">
        <f t="shared" si="30"/>
        <v>TEST 8</v>
      </c>
      <c r="F158" s="12">
        <f t="shared" si="35"/>
        <v>17</v>
      </c>
      <c r="G158" s="23">
        <f t="shared" si="31"/>
        <v>0</v>
      </c>
      <c r="H158" s="23" t="str">
        <f t="shared" si="29"/>
        <v xml:space="preserve"> (Ref: 157)</v>
      </c>
    </row>
    <row r="159" spans="1:8" x14ac:dyDescent="0.25">
      <c r="A159" s="12">
        <f t="shared" si="32"/>
        <v>158</v>
      </c>
      <c r="B159" s="25">
        <f t="shared" si="34"/>
        <v>8.0001699999999936</v>
      </c>
      <c r="C159" s="26">
        <f t="shared" si="33"/>
        <v>8</v>
      </c>
      <c r="D159" s="19" t="str">
        <f t="shared" si="30"/>
        <v>TEST 8</v>
      </c>
      <c r="F159" s="12">
        <f t="shared" si="35"/>
        <v>18</v>
      </c>
      <c r="G159" s="23">
        <f t="shared" si="31"/>
        <v>0</v>
      </c>
      <c r="H159" s="23" t="str">
        <f t="shared" si="29"/>
        <v xml:space="preserve"> (Ref: 158)</v>
      </c>
    </row>
    <row r="160" spans="1:8" x14ac:dyDescent="0.25">
      <c r="A160" s="12">
        <f t="shared" si="32"/>
        <v>159</v>
      </c>
      <c r="B160" s="25">
        <f t="shared" si="34"/>
        <v>8.0001799999999932</v>
      </c>
      <c r="C160" s="26">
        <f t="shared" si="33"/>
        <v>8</v>
      </c>
      <c r="D160" s="19" t="str">
        <f t="shared" si="30"/>
        <v>TEST 8</v>
      </c>
      <c r="F160" s="12">
        <f t="shared" si="35"/>
        <v>19</v>
      </c>
      <c r="G160" s="23">
        <f t="shared" si="31"/>
        <v>0</v>
      </c>
      <c r="H160" s="23" t="str">
        <f t="shared" si="29"/>
        <v xml:space="preserve"> (Ref: 159)</v>
      </c>
    </row>
    <row r="161" spans="1:8" x14ac:dyDescent="0.25">
      <c r="A161" s="36">
        <f t="shared" si="32"/>
        <v>160</v>
      </c>
      <c r="B161" s="37">
        <f t="shared" si="34"/>
        <v>8.0001899999999928</v>
      </c>
      <c r="C161" s="38">
        <f t="shared" si="33"/>
        <v>8</v>
      </c>
      <c r="D161" s="19" t="str">
        <f t="shared" si="30"/>
        <v>TEST 8</v>
      </c>
      <c r="E161" s="36"/>
      <c r="F161" s="36">
        <f t="shared" si="35"/>
        <v>20</v>
      </c>
      <c r="G161" s="23">
        <f t="shared" si="31"/>
        <v>0</v>
      </c>
      <c r="H161" s="23" t="str">
        <f t="shared" si="29"/>
        <v xml:space="preserve"> (Ref: 160)</v>
      </c>
    </row>
    <row r="162" spans="1:8" x14ac:dyDescent="0.25">
      <c r="A162" s="12">
        <f t="shared" si="32"/>
        <v>161</v>
      </c>
      <c r="B162" s="25">
        <f>+C161+1</f>
        <v>9</v>
      </c>
      <c r="C162" s="26">
        <f>+C161+1</f>
        <v>9</v>
      </c>
      <c r="D162" s="19" t="str">
        <f t="shared" si="30"/>
        <v>TEST 9</v>
      </c>
      <c r="F162" s="12">
        <v>1</v>
      </c>
      <c r="G162" s="23">
        <f t="shared" si="31"/>
        <v>0</v>
      </c>
      <c r="H162" s="23" t="str">
        <f t="shared" si="29"/>
        <v xml:space="preserve"> (Ref: 161)</v>
      </c>
    </row>
    <row r="163" spans="1:8" x14ac:dyDescent="0.25">
      <c r="A163" s="12">
        <f t="shared" si="32"/>
        <v>162</v>
      </c>
      <c r="B163" s="25">
        <f>+B162+0.00001</f>
        <v>9.0000099999999996</v>
      </c>
      <c r="C163" s="26">
        <f t="shared" ref="C163:C181" si="36">+C162</f>
        <v>9</v>
      </c>
      <c r="D163" s="19" t="str">
        <f t="shared" si="30"/>
        <v>TEST 9</v>
      </c>
      <c r="F163" s="12">
        <f>+F162+1</f>
        <v>2</v>
      </c>
      <c r="G163" s="23">
        <f t="shared" si="31"/>
        <v>0</v>
      </c>
      <c r="H163" s="23" t="str">
        <f t="shared" si="29"/>
        <v xml:space="preserve"> (Ref: 162)</v>
      </c>
    </row>
    <row r="164" spans="1:8" x14ac:dyDescent="0.25">
      <c r="A164" s="12">
        <f t="shared" si="32"/>
        <v>163</v>
      </c>
      <c r="B164" s="25">
        <f t="shared" ref="B164:B181" si="37">+B163+0.00001</f>
        <v>9.0000199999999992</v>
      </c>
      <c r="C164" s="26">
        <f t="shared" si="36"/>
        <v>9</v>
      </c>
      <c r="D164" s="19" t="str">
        <f t="shared" si="30"/>
        <v>TEST 9</v>
      </c>
      <c r="F164" s="12">
        <f>+F163+1</f>
        <v>3</v>
      </c>
      <c r="G164" s="23">
        <f t="shared" si="31"/>
        <v>0</v>
      </c>
      <c r="H164" s="23" t="str">
        <f t="shared" si="29"/>
        <v xml:space="preserve"> (Ref: 163)</v>
      </c>
    </row>
    <row r="165" spans="1:8" x14ac:dyDescent="0.25">
      <c r="A165" s="12">
        <f t="shared" si="32"/>
        <v>164</v>
      </c>
      <c r="B165" s="25">
        <f t="shared" si="37"/>
        <v>9.0000299999999989</v>
      </c>
      <c r="C165" s="26">
        <f t="shared" si="36"/>
        <v>9</v>
      </c>
      <c r="D165" s="19" t="str">
        <f t="shared" si="30"/>
        <v>TEST 9</v>
      </c>
      <c r="F165" s="12">
        <f t="shared" ref="F165:F181" si="38">+F164+1</f>
        <v>4</v>
      </c>
      <c r="G165" s="23">
        <f t="shared" si="31"/>
        <v>0</v>
      </c>
      <c r="H165" s="23" t="str">
        <f t="shared" si="29"/>
        <v xml:space="preserve"> (Ref: 164)</v>
      </c>
    </row>
    <row r="166" spans="1:8" x14ac:dyDescent="0.25">
      <c r="A166" s="12">
        <f t="shared" si="32"/>
        <v>165</v>
      </c>
      <c r="B166" s="25">
        <f t="shared" si="37"/>
        <v>9.0000399999999985</v>
      </c>
      <c r="C166" s="26">
        <f t="shared" si="36"/>
        <v>9</v>
      </c>
      <c r="D166" s="19" t="str">
        <f t="shared" si="30"/>
        <v>TEST 9</v>
      </c>
      <c r="F166" s="12">
        <f t="shared" si="38"/>
        <v>5</v>
      </c>
      <c r="G166" s="23">
        <f t="shared" si="31"/>
        <v>0</v>
      </c>
      <c r="H166" s="23" t="str">
        <f t="shared" si="29"/>
        <v xml:space="preserve"> (Ref: 165)</v>
      </c>
    </row>
    <row r="167" spans="1:8" x14ac:dyDescent="0.25">
      <c r="A167" s="12">
        <f t="shared" si="32"/>
        <v>166</v>
      </c>
      <c r="B167" s="25">
        <f t="shared" si="37"/>
        <v>9.0000499999999981</v>
      </c>
      <c r="C167" s="26">
        <f t="shared" si="36"/>
        <v>9</v>
      </c>
      <c r="D167" s="19" t="str">
        <f t="shared" si="30"/>
        <v>TEST 9</v>
      </c>
      <c r="F167" s="12">
        <f t="shared" si="38"/>
        <v>6</v>
      </c>
      <c r="G167" s="23">
        <f t="shared" si="31"/>
        <v>0</v>
      </c>
      <c r="H167" s="23" t="str">
        <f t="shared" si="29"/>
        <v xml:space="preserve"> (Ref: 166)</v>
      </c>
    </row>
    <row r="168" spans="1:8" x14ac:dyDescent="0.25">
      <c r="A168" s="12">
        <f t="shared" si="32"/>
        <v>167</v>
      </c>
      <c r="B168" s="25">
        <f t="shared" si="37"/>
        <v>9.0000599999999977</v>
      </c>
      <c r="C168" s="26">
        <f t="shared" si="36"/>
        <v>9</v>
      </c>
      <c r="D168" s="19" t="str">
        <f t="shared" si="30"/>
        <v>TEST 9</v>
      </c>
      <c r="F168" s="12">
        <f t="shared" si="38"/>
        <v>7</v>
      </c>
      <c r="G168" s="23">
        <f t="shared" si="31"/>
        <v>0</v>
      </c>
      <c r="H168" s="23" t="str">
        <f t="shared" si="29"/>
        <v xml:space="preserve"> (Ref: 167)</v>
      </c>
    </row>
    <row r="169" spans="1:8" x14ac:dyDescent="0.25">
      <c r="A169" s="12">
        <f t="shared" si="32"/>
        <v>168</v>
      </c>
      <c r="B169" s="25">
        <f t="shared" si="37"/>
        <v>9.0000699999999973</v>
      </c>
      <c r="C169" s="26">
        <f t="shared" si="36"/>
        <v>9</v>
      </c>
      <c r="D169" s="19" t="str">
        <f t="shared" si="30"/>
        <v>TEST 9</v>
      </c>
      <c r="F169" s="12">
        <f t="shared" si="38"/>
        <v>8</v>
      </c>
      <c r="G169" s="23">
        <f t="shared" si="31"/>
        <v>0</v>
      </c>
      <c r="H169" s="23" t="str">
        <f t="shared" si="29"/>
        <v xml:space="preserve"> (Ref: 168)</v>
      </c>
    </row>
    <row r="170" spans="1:8" x14ac:dyDescent="0.25">
      <c r="A170" s="12">
        <f t="shared" si="32"/>
        <v>169</v>
      </c>
      <c r="B170" s="25">
        <f t="shared" si="37"/>
        <v>9.000079999999997</v>
      </c>
      <c r="C170" s="26">
        <f t="shared" si="36"/>
        <v>9</v>
      </c>
      <c r="D170" s="19" t="str">
        <f t="shared" si="30"/>
        <v>TEST 9</v>
      </c>
      <c r="F170" s="12">
        <f t="shared" si="38"/>
        <v>9</v>
      </c>
      <c r="G170" s="23">
        <f t="shared" si="31"/>
        <v>0</v>
      </c>
      <c r="H170" s="23" t="str">
        <f t="shared" si="29"/>
        <v xml:space="preserve"> (Ref: 169)</v>
      </c>
    </row>
    <row r="171" spans="1:8" x14ac:dyDescent="0.25">
      <c r="A171" s="12">
        <f t="shared" si="32"/>
        <v>170</v>
      </c>
      <c r="B171" s="25">
        <f t="shared" si="37"/>
        <v>9.0000899999999966</v>
      </c>
      <c r="C171" s="26">
        <f t="shared" si="36"/>
        <v>9</v>
      </c>
      <c r="D171" s="19" t="str">
        <f t="shared" si="30"/>
        <v>TEST 9</v>
      </c>
      <c r="F171" s="12">
        <f t="shared" si="38"/>
        <v>10</v>
      </c>
      <c r="G171" s="23">
        <f t="shared" si="31"/>
        <v>0</v>
      </c>
      <c r="H171" s="23" t="str">
        <f t="shared" si="29"/>
        <v xml:space="preserve"> (Ref: 170)</v>
      </c>
    </row>
    <row r="172" spans="1:8" x14ac:dyDescent="0.25">
      <c r="A172" s="12">
        <f t="shared" si="32"/>
        <v>171</v>
      </c>
      <c r="B172" s="25">
        <f t="shared" si="37"/>
        <v>9.0000999999999962</v>
      </c>
      <c r="C172" s="26">
        <f t="shared" si="36"/>
        <v>9</v>
      </c>
      <c r="D172" s="19" t="str">
        <f t="shared" si="30"/>
        <v>TEST 9</v>
      </c>
      <c r="F172" s="12">
        <f t="shared" si="38"/>
        <v>11</v>
      </c>
      <c r="G172" s="23">
        <f t="shared" si="31"/>
        <v>0</v>
      </c>
      <c r="H172" s="23" t="str">
        <f t="shared" si="29"/>
        <v xml:space="preserve"> (Ref: 171)</v>
      </c>
    </row>
    <row r="173" spans="1:8" x14ac:dyDescent="0.25">
      <c r="A173" s="12">
        <f t="shared" si="32"/>
        <v>172</v>
      </c>
      <c r="B173" s="25">
        <f t="shared" si="37"/>
        <v>9.0001099999999958</v>
      </c>
      <c r="C173" s="26">
        <f t="shared" si="36"/>
        <v>9</v>
      </c>
      <c r="D173" s="19" t="str">
        <f t="shared" si="30"/>
        <v>TEST 9</v>
      </c>
      <c r="F173" s="12">
        <f t="shared" si="38"/>
        <v>12</v>
      </c>
      <c r="G173" s="23">
        <f t="shared" si="31"/>
        <v>0</v>
      </c>
      <c r="H173" s="23" t="str">
        <f t="shared" si="29"/>
        <v xml:space="preserve"> (Ref: 172)</v>
      </c>
    </row>
    <row r="174" spans="1:8" x14ac:dyDescent="0.25">
      <c r="A174" s="12">
        <f t="shared" si="32"/>
        <v>173</v>
      </c>
      <c r="B174" s="25">
        <f t="shared" si="37"/>
        <v>9.0001199999999955</v>
      </c>
      <c r="C174" s="26">
        <f t="shared" si="36"/>
        <v>9</v>
      </c>
      <c r="D174" s="19" t="str">
        <f t="shared" si="30"/>
        <v>TEST 9</v>
      </c>
      <c r="F174" s="12">
        <f t="shared" si="38"/>
        <v>13</v>
      </c>
      <c r="G174" s="23">
        <f t="shared" si="31"/>
        <v>0</v>
      </c>
      <c r="H174" s="23" t="str">
        <f t="shared" si="29"/>
        <v xml:space="preserve"> (Ref: 173)</v>
      </c>
    </row>
    <row r="175" spans="1:8" x14ac:dyDescent="0.25">
      <c r="A175" s="12">
        <f t="shared" si="32"/>
        <v>174</v>
      </c>
      <c r="B175" s="25">
        <f t="shared" si="37"/>
        <v>9.0001299999999951</v>
      </c>
      <c r="C175" s="26">
        <f t="shared" si="36"/>
        <v>9</v>
      </c>
      <c r="D175" s="19" t="str">
        <f t="shared" si="30"/>
        <v>TEST 9</v>
      </c>
      <c r="F175" s="12">
        <f t="shared" si="38"/>
        <v>14</v>
      </c>
      <c r="G175" s="23">
        <f t="shared" si="31"/>
        <v>0</v>
      </c>
      <c r="H175" s="23" t="str">
        <f t="shared" si="29"/>
        <v xml:space="preserve"> (Ref: 174)</v>
      </c>
    </row>
    <row r="176" spans="1:8" x14ac:dyDescent="0.25">
      <c r="A176" s="12">
        <f t="shared" si="32"/>
        <v>175</v>
      </c>
      <c r="B176" s="25">
        <f t="shared" si="37"/>
        <v>9.0001399999999947</v>
      </c>
      <c r="C176" s="26">
        <f t="shared" si="36"/>
        <v>9</v>
      </c>
      <c r="D176" s="19" t="str">
        <f t="shared" si="30"/>
        <v>TEST 9</v>
      </c>
      <c r="F176" s="12">
        <f t="shared" si="38"/>
        <v>15</v>
      </c>
      <c r="G176" s="23">
        <f t="shared" si="31"/>
        <v>0</v>
      </c>
      <c r="H176" s="23" t="str">
        <f t="shared" si="29"/>
        <v xml:space="preserve"> (Ref: 175)</v>
      </c>
    </row>
    <row r="177" spans="1:8" x14ac:dyDescent="0.25">
      <c r="A177" s="12">
        <f t="shared" si="32"/>
        <v>176</v>
      </c>
      <c r="B177" s="25">
        <f t="shared" si="37"/>
        <v>9.0001499999999943</v>
      </c>
      <c r="C177" s="26">
        <f t="shared" si="36"/>
        <v>9</v>
      </c>
      <c r="D177" s="19" t="str">
        <f t="shared" si="30"/>
        <v>TEST 9</v>
      </c>
      <c r="F177" s="12">
        <f t="shared" si="38"/>
        <v>16</v>
      </c>
      <c r="G177" s="23">
        <f t="shared" si="31"/>
        <v>0</v>
      </c>
      <c r="H177" s="23" t="str">
        <f t="shared" si="29"/>
        <v xml:space="preserve"> (Ref: 176)</v>
      </c>
    </row>
    <row r="178" spans="1:8" x14ac:dyDescent="0.25">
      <c r="A178" s="12">
        <f t="shared" si="32"/>
        <v>177</v>
      </c>
      <c r="B178" s="25">
        <f t="shared" si="37"/>
        <v>9.0001599999999939</v>
      </c>
      <c r="C178" s="26">
        <f t="shared" si="36"/>
        <v>9</v>
      </c>
      <c r="D178" s="19" t="str">
        <f t="shared" si="30"/>
        <v>TEST 9</v>
      </c>
      <c r="F178" s="12">
        <f t="shared" si="38"/>
        <v>17</v>
      </c>
      <c r="G178" s="23">
        <f t="shared" si="31"/>
        <v>0</v>
      </c>
      <c r="H178" s="23" t="str">
        <f t="shared" si="29"/>
        <v xml:space="preserve"> (Ref: 177)</v>
      </c>
    </row>
    <row r="179" spans="1:8" x14ac:dyDescent="0.25">
      <c r="A179" s="12">
        <f t="shared" si="32"/>
        <v>178</v>
      </c>
      <c r="B179" s="25">
        <f t="shared" si="37"/>
        <v>9.0001699999999936</v>
      </c>
      <c r="C179" s="26">
        <f t="shared" si="36"/>
        <v>9</v>
      </c>
      <c r="D179" s="19" t="str">
        <f t="shared" si="30"/>
        <v>TEST 9</v>
      </c>
      <c r="F179" s="12">
        <f t="shared" si="38"/>
        <v>18</v>
      </c>
      <c r="G179" s="23">
        <f t="shared" si="31"/>
        <v>0</v>
      </c>
      <c r="H179" s="23" t="str">
        <f t="shared" si="29"/>
        <v xml:space="preserve"> (Ref: 178)</v>
      </c>
    </row>
    <row r="180" spans="1:8" x14ac:dyDescent="0.25">
      <c r="A180" s="12">
        <f t="shared" si="32"/>
        <v>179</v>
      </c>
      <c r="B180" s="25">
        <f t="shared" si="37"/>
        <v>9.0001799999999932</v>
      </c>
      <c r="C180" s="26">
        <f t="shared" si="36"/>
        <v>9</v>
      </c>
      <c r="D180" s="19" t="str">
        <f t="shared" si="30"/>
        <v>TEST 9</v>
      </c>
      <c r="F180" s="12">
        <f t="shared" si="38"/>
        <v>19</v>
      </c>
      <c r="G180" s="23">
        <f t="shared" si="31"/>
        <v>0</v>
      </c>
      <c r="H180" s="23" t="str">
        <f t="shared" si="29"/>
        <v xml:space="preserve"> (Ref: 179)</v>
      </c>
    </row>
    <row r="181" spans="1:8" x14ac:dyDescent="0.25">
      <c r="A181" s="36">
        <f t="shared" si="32"/>
        <v>180</v>
      </c>
      <c r="B181" s="37">
        <f t="shared" si="37"/>
        <v>9.0001899999999928</v>
      </c>
      <c r="C181" s="38">
        <f t="shared" si="36"/>
        <v>9</v>
      </c>
      <c r="D181" s="19" t="str">
        <f t="shared" si="30"/>
        <v>TEST 9</v>
      </c>
      <c r="E181" s="36"/>
      <c r="F181" s="36">
        <f t="shared" si="38"/>
        <v>20</v>
      </c>
      <c r="G181" s="23">
        <f t="shared" si="31"/>
        <v>0</v>
      </c>
      <c r="H181" s="23" t="str">
        <f t="shared" si="29"/>
        <v xml:space="preserve"> (Ref: 180)</v>
      </c>
    </row>
    <row r="182" spans="1:8" x14ac:dyDescent="0.25">
      <c r="A182" s="12">
        <f t="shared" si="32"/>
        <v>181</v>
      </c>
      <c r="B182" s="25">
        <f>+C181+1</f>
        <v>10</v>
      </c>
      <c r="C182" s="26">
        <f>+C181+1</f>
        <v>10</v>
      </c>
      <c r="D182" s="19" t="str">
        <f t="shared" si="30"/>
        <v>TEST 10</v>
      </c>
      <c r="F182" s="12">
        <v>1</v>
      </c>
      <c r="G182" s="23">
        <f t="shared" si="31"/>
        <v>0</v>
      </c>
      <c r="H182" s="23" t="str">
        <f t="shared" si="29"/>
        <v xml:space="preserve"> (Ref: 181)</v>
      </c>
    </row>
    <row r="183" spans="1:8" x14ac:dyDescent="0.25">
      <c r="A183" s="12">
        <f t="shared" si="32"/>
        <v>182</v>
      </c>
      <c r="B183" s="25">
        <f>+B182+0.00001</f>
        <v>10.00001</v>
      </c>
      <c r="C183" s="26">
        <f t="shared" ref="C183:C201" si="39">+C182</f>
        <v>10</v>
      </c>
      <c r="D183" s="19" t="str">
        <f t="shared" si="30"/>
        <v>TEST 10</v>
      </c>
      <c r="F183" s="12">
        <f>+F182+1</f>
        <v>2</v>
      </c>
      <c r="G183" s="23">
        <f t="shared" si="31"/>
        <v>0</v>
      </c>
      <c r="H183" s="23" t="str">
        <f t="shared" si="29"/>
        <v xml:space="preserve"> (Ref: 182)</v>
      </c>
    </row>
    <row r="184" spans="1:8" x14ac:dyDescent="0.25">
      <c r="A184" s="12">
        <f t="shared" si="32"/>
        <v>183</v>
      </c>
      <c r="B184" s="25">
        <f t="shared" ref="B184:B201" si="40">+B183+0.00001</f>
        <v>10.000019999999999</v>
      </c>
      <c r="C184" s="26">
        <f t="shared" si="39"/>
        <v>10</v>
      </c>
      <c r="D184" s="19" t="str">
        <f t="shared" si="30"/>
        <v>TEST 10</v>
      </c>
      <c r="F184" s="12">
        <f>+F183+1</f>
        <v>3</v>
      </c>
      <c r="G184" s="23">
        <f t="shared" si="31"/>
        <v>0</v>
      </c>
      <c r="H184" s="23" t="str">
        <f t="shared" si="29"/>
        <v xml:space="preserve"> (Ref: 183)</v>
      </c>
    </row>
    <row r="185" spans="1:8" x14ac:dyDescent="0.25">
      <c r="A185" s="12">
        <f t="shared" si="32"/>
        <v>184</v>
      </c>
      <c r="B185" s="25">
        <f t="shared" si="40"/>
        <v>10.000029999999999</v>
      </c>
      <c r="C185" s="26">
        <f t="shared" si="39"/>
        <v>10</v>
      </c>
      <c r="D185" s="19" t="str">
        <f t="shared" si="30"/>
        <v>TEST 10</v>
      </c>
      <c r="F185" s="12">
        <f t="shared" ref="F185:F201" si="41">+F184+1</f>
        <v>4</v>
      </c>
      <c r="G185" s="23">
        <f t="shared" si="31"/>
        <v>0</v>
      </c>
      <c r="H185" s="23" t="str">
        <f t="shared" si="29"/>
        <v xml:space="preserve"> (Ref: 184)</v>
      </c>
    </row>
    <row r="186" spans="1:8" x14ac:dyDescent="0.25">
      <c r="A186" s="12">
        <f t="shared" si="32"/>
        <v>185</v>
      </c>
      <c r="B186" s="25">
        <f t="shared" si="40"/>
        <v>10.000039999999998</v>
      </c>
      <c r="C186" s="26">
        <f t="shared" si="39"/>
        <v>10</v>
      </c>
      <c r="D186" s="19" t="str">
        <f t="shared" si="30"/>
        <v>TEST 10</v>
      </c>
      <c r="F186" s="12">
        <f t="shared" si="41"/>
        <v>5</v>
      </c>
      <c r="G186" s="23">
        <f t="shared" si="31"/>
        <v>0</v>
      </c>
      <c r="H186" s="23" t="str">
        <f t="shared" si="29"/>
        <v xml:space="preserve"> (Ref: 185)</v>
      </c>
    </row>
    <row r="187" spans="1:8" x14ac:dyDescent="0.25">
      <c r="A187" s="12">
        <f t="shared" si="32"/>
        <v>186</v>
      </c>
      <c r="B187" s="25">
        <f t="shared" si="40"/>
        <v>10.000049999999998</v>
      </c>
      <c r="C187" s="26">
        <f t="shared" si="39"/>
        <v>10</v>
      </c>
      <c r="D187" s="19" t="str">
        <f t="shared" si="30"/>
        <v>TEST 10</v>
      </c>
      <c r="F187" s="12">
        <f t="shared" si="41"/>
        <v>6</v>
      </c>
      <c r="G187" s="23">
        <f t="shared" si="31"/>
        <v>0</v>
      </c>
      <c r="H187" s="23" t="str">
        <f t="shared" si="29"/>
        <v xml:space="preserve"> (Ref: 186)</v>
      </c>
    </row>
    <row r="188" spans="1:8" x14ac:dyDescent="0.25">
      <c r="A188" s="12">
        <f t="shared" si="32"/>
        <v>187</v>
      </c>
      <c r="B188" s="25">
        <f t="shared" si="40"/>
        <v>10.000059999999998</v>
      </c>
      <c r="C188" s="26">
        <f t="shared" si="39"/>
        <v>10</v>
      </c>
      <c r="D188" s="19" t="str">
        <f t="shared" si="30"/>
        <v>TEST 10</v>
      </c>
      <c r="F188" s="12">
        <f t="shared" si="41"/>
        <v>7</v>
      </c>
      <c r="G188" s="23">
        <f t="shared" si="31"/>
        <v>0</v>
      </c>
      <c r="H188" s="23" t="str">
        <f t="shared" si="29"/>
        <v xml:space="preserve"> (Ref: 187)</v>
      </c>
    </row>
    <row r="189" spans="1:8" x14ac:dyDescent="0.25">
      <c r="A189" s="12">
        <f t="shared" si="32"/>
        <v>188</v>
      </c>
      <c r="B189" s="25">
        <f t="shared" si="40"/>
        <v>10.000069999999997</v>
      </c>
      <c r="C189" s="26">
        <f t="shared" si="39"/>
        <v>10</v>
      </c>
      <c r="D189" s="19" t="str">
        <f t="shared" si="30"/>
        <v>TEST 10</v>
      </c>
      <c r="F189" s="12">
        <f t="shared" si="41"/>
        <v>8</v>
      </c>
      <c r="G189" s="23">
        <f t="shared" si="31"/>
        <v>0</v>
      </c>
      <c r="H189" s="23" t="str">
        <f t="shared" si="29"/>
        <v xml:space="preserve"> (Ref: 188)</v>
      </c>
    </row>
    <row r="190" spans="1:8" x14ac:dyDescent="0.25">
      <c r="A190" s="12">
        <f t="shared" si="32"/>
        <v>189</v>
      </c>
      <c r="B190" s="25">
        <f t="shared" si="40"/>
        <v>10.000079999999997</v>
      </c>
      <c r="C190" s="26">
        <f t="shared" si="39"/>
        <v>10</v>
      </c>
      <c r="D190" s="19" t="str">
        <f t="shared" si="30"/>
        <v>TEST 10</v>
      </c>
      <c r="F190" s="12">
        <f t="shared" si="41"/>
        <v>9</v>
      </c>
      <c r="G190" s="23">
        <f t="shared" si="31"/>
        <v>0</v>
      </c>
      <c r="H190" s="23" t="str">
        <f t="shared" si="29"/>
        <v xml:space="preserve"> (Ref: 189)</v>
      </c>
    </row>
    <row r="191" spans="1:8" x14ac:dyDescent="0.25">
      <c r="A191" s="12">
        <f t="shared" si="32"/>
        <v>190</v>
      </c>
      <c r="B191" s="25">
        <f t="shared" si="40"/>
        <v>10.000089999999997</v>
      </c>
      <c r="C191" s="26">
        <f t="shared" si="39"/>
        <v>10</v>
      </c>
      <c r="D191" s="19" t="str">
        <f t="shared" si="30"/>
        <v>TEST 10</v>
      </c>
      <c r="F191" s="12">
        <f t="shared" si="41"/>
        <v>10</v>
      </c>
      <c r="G191" s="23">
        <f t="shared" si="31"/>
        <v>0</v>
      </c>
      <c r="H191" s="23" t="str">
        <f t="shared" si="29"/>
        <v xml:space="preserve"> (Ref: 190)</v>
      </c>
    </row>
    <row r="192" spans="1:8" x14ac:dyDescent="0.25">
      <c r="A192" s="12">
        <f t="shared" si="32"/>
        <v>191</v>
      </c>
      <c r="B192" s="25">
        <f t="shared" si="40"/>
        <v>10.000099999999996</v>
      </c>
      <c r="C192" s="26">
        <f t="shared" si="39"/>
        <v>10</v>
      </c>
      <c r="D192" s="19" t="str">
        <f t="shared" si="30"/>
        <v>TEST 10</v>
      </c>
      <c r="F192" s="12">
        <f t="shared" si="41"/>
        <v>11</v>
      </c>
      <c r="G192" s="23">
        <f t="shared" si="31"/>
        <v>0</v>
      </c>
      <c r="H192" s="23" t="str">
        <f t="shared" si="29"/>
        <v xml:space="preserve"> (Ref: 191)</v>
      </c>
    </row>
    <row r="193" spans="1:8" x14ac:dyDescent="0.25">
      <c r="A193" s="12">
        <f t="shared" si="32"/>
        <v>192</v>
      </c>
      <c r="B193" s="25">
        <f t="shared" si="40"/>
        <v>10.000109999999996</v>
      </c>
      <c r="C193" s="26">
        <f t="shared" si="39"/>
        <v>10</v>
      </c>
      <c r="D193" s="19" t="str">
        <f t="shared" si="30"/>
        <v>TEST 10</v>
      </c>
      <c r="F193" s="12">
        <f t="shared" si="41"/>
        <v>12</v>
      </c>
      <c r="G193" s="23">
        <f t="shared" si="31"/>
        <v>0</v>
      </c>
      <c r="H193" s="23" t="str">
        <f t="shared" si="29"/>
        <v xml:space="preserve"> (Ref: 192)</v>
      </c>
    </row>
    <row r="194" spans="1:8" x14ac:dyDescent="0.25">
      <c r="A194" s="12">
        <f t="shared" si="32"/>
        <v>193</v>
      </c>
      <c r="B194" s="25">
        <f t="shared" si="40"/>
        <v>10.000119999999995</v>
      </c>
      <c r="C194" s="26">
        <f t="shared" si="39"/>
        <v>10</v>
      </c>
      <c r="D194" s="19" t="str">
        <f t="shared" si="30"/>
        <v>TEST 10</v>
      </c>
      <c r="F194" s="12">
        <f t="shared" si="41"/>
        <v>13</v>
      </c>
      <c r="G194" s="23">
        <f t="shared" si="31"/>
        <v>0</v>
      </c>
      <c r="H194" s="23" t="str">
        <f t="shared" ref="H194:H221" si="42">CONCATENATE(I194," (Ref: ",A194,")")</f>
        <v xml:space="preserve"> (Ref: 193)</v>
      </c>
    </row>
    <row r="195" spans="1:8" x14ac:dyDescent="0.25">
      <c r="A195" s="12">
        <f t="shared" si="32"/>
        <v>194</v>
      </c>
      <c r="B195" s="25">
        <f t="shared" si="40"/>
        <v>10.000129999999995</v>
      </c>
      <c r="C195" s="26">
        <f t="shared" si="39"/>
        <v>10</v>
      </c>
      <c r="D195" s="19" t="str">
        <f t="shared" ref="D195:D221" si="43">CONCATENATE("TEST ",C195)</f>
        <v>TEST 10</v>
      </c>
      <c r="F195" s="12">
        <f t="shared" si="41"/>
        <v>14</v>
      </c>
      <c r="G195" s="23">
        <f t="shared" ref="G195:G221" si="44">+I195</f>
        <v>0</v>
      </c>
      <c r="H195" s="23" t="str">
        <f t="shared" si="42"/>
        <v xml:space="preserve"> (Ref: 194)</v>
      </c>
    </row>
    <row r="196" spans="1:8" x14ac:dyDescent="0.25">
      <c r="A196" s="12">
        <f t="shared" ref="A196:A221" si="45">+A195+1</f>
        <v>195</v>
      </c>
      <c r="B196" s="25">
        <f t="shared" si="40"/>
        <v>10.000139999999995</v>
      </c>
      <c r="C196" s="26">
        <f t="shared" si="39"/>
        <v>10</v>
      </c>
      <c r="D196" s="19" t="str">
        <f t="shared" si="43"/>
        <v>TEST 10</v>
      </c>
      <c r="F196" s="12">
        <f t="shared" si="41"/>
        <v>15</v>
      </c>
      <c r="G196" s="23">
        <f t="shared" si="44"/>
        <v>0</v>
      </c>
      <c r="H196" s="23" t="str">
        <f t="shared" si="42"/>
        <v xml:space="preserve"> (Ref: 195)</v>
      </c>
    </row>
    <row r="197" spans="1:8" x14ac:dyDescent="0.25">
      <c r="A197" s="12">
        <f t="shared" si="45"/>
        <v>196</v>
      </c>
      <c r="B197" s="25">
        <f t="shared" si="40"/>
        <v>10.000149999999994</v>
      </c>
      <c r="C197" s="26">
        <f t="shared" si="39"/>
        <v>10</v>
      </c>
      <c r="D197" s="19" t="str">
        <f t="shared" si="43"/>
        <v>TEST 10</v>
      </c>
      <c r="F197" s="12">
        <f t="shared" si="41"/>
        <v>16</v>
      </c>
      <c r="G197" s="23">
        <f t="shared" si="44"/>
        <v>0</v>
      </c>
      <c r="H197" s="23" t="str">
        <f t="shared" si="42"/>
        <v xml:space="preserve"> (Ref: 196)</v>
      </c>
    </row>
    <row r="198" spans="1:8" x14ac:dyDescent="0.25">
      <c r="A198" s="12">
        <f t="shared" si="45"/>
        <v>197</v>
      </c>
      <c r="B198" s="25">
        <f t="shared" si="40"/>
        <v>10.000159999999994</v>
      </c>
      <c r="C198" s="26">
        <f t="shared" si="39"/>
        <v>10</v>
      </c>
      <c r="D198" s="19" t="str">
        <f t="shared" si="43"/>
        <v>TEST 10</v>
      </c>
      <c r="F198" s="12">
        <f t="shared" si="41"/>
        <v>17</v>
      </c>
      <c r="G198" s="23">
        <f t="shared" si="44"/>
        <v>0</v>
      </c>
      <c r="H198" s="23" t="str">
        <f t="shared" si="42"/>
        <v xml:space="preserve"> (Ref: 197)</v>
      </c>
    </row>
    <row r="199" spans="1:8" x14ac:dyDescent="0.25">
      <c r="A199" s="12">
        <f t="shared" si="45"/>
        <v>198</v>
      </c>
      <c r="B199" s="25">
        <f t="shared" si="40"/>
        <v>10.000169999999994</v>
      </c>
      <c r="C199" s="26">
        <f t="shared" si="39"/>
        <v>10</v>
      </c>
      <c r="D199" s="19" t="str">
        <f t="shared" si="43"/>
        <v>TEST 10</v>
      </c>
      <c r="F199" s="12">
        <f t="shared" si="41"/>
        <v>18</v>
      </c>
      <c r="G199" s="23">
        <f t="shared" si="44"/>
        <v>0</v>
      </c>
      <c r="H199" s="23" t="str">
        <f t="shared" si="42"/>
        <v xml:space="preserve"> (Ref: 198)</v>
      </c>
    </row>
    <row r="200" spans="1:8" x14ac:dyDescent="0.25">
      <c r="A200" s="12">
        <f t="shared" si="45"/>
        <v>199</v>
      </c>
      <c r="B200" s="25">
        <f t="shared" si="40"/>
        <v>10.000179999999993</v>
      </c>
      <c r="C200" s="26">
        <f t="shared" si="39"/>
        <v>10</v>
      </c>
      <c r="D200" s="19" t="str">
        <f t="shared" si="43"/>
        <v>TEST 10</v>
      </c>
      <c r="F200" s="12">
        <f t="shared" si="41"/>
        <v>19</v>
      </c>
      <c r="G200" s="23">
        <f t="shared" si="44"/>
        <v>0</v>
      </c>
      <c r="H200" s="23" t="str">
        <f t="shared" si="42"/>
        <v xml:space="preserve"> (Ref: 199)</v>
      </c>
    </row>
    <row r="201" spans="1:8" x14ac:dyDescent="0.25">
      <c r="A201" s="36">
        <f t="shared" si="45"/>
        <v>200</v>
      </c>
      <c r="B201" s="37">
        <f t="shared" si="40"/>
        <v>10.000189999999993</v>
      </c>
      <c r="C201" s="38">
        <f t="shared" si="39"/>
        <v>10</v>
      </c>
      <c r="D201" s="19" t="str">
        <f t="shared" si="43"/>
        <v>TEST 10</v>
      </c>
      <c r="E201" s="36"/>
      <c r="F201" s="36">
        <f t="shared" si="41"/>
        <v>20</v>
      </c>
      <c r="G201" s="23">
        <f t="shared" si="44"/>
        <v>0</v>
      </c>
      <c r="H201" s="23" t="str">
        <f t="shared" si="42"/>
        <v xml:space="preserve"> (Ref: 200)</v>
      </c>
    </row>
    <row r="202" spans="1:8" x14ac:dyDescent="0.25">
      <c r="A202" s="12">
        <f t="shared" si="45"/>
        <v>201</v>
      </c>
      <c r="B202" s="25">
        <f>+C201+1</f>
        <v>11</v>
      </c>
      <c r="C202" s="26">
        <f>+C201+1</f>
        <v>11</v>
      </c>
      <c r="D202" s="19" t="str">
        <f t="shared" si="43"/>
        <v>TEST 11</v>
      </c>
      <c r="F202" s="12">
        <v>1</v>
      </c>
      <c r="G202" s="23">
        <f t="shared" si="44"/>
        <v>0</v>
      </c>
      <c r="H202" s="23" t="str">
        <f t="shared" si="42"/>
        <v xml:space="preserve"> (Ref: 201)</v>
      </c>
    </row>
    <row r="203" spans="1:8" x14ac:dyDescent="0.25">
      <c r="A203" s="12">
        <f t="shared" si="45"/>
        <v>202</v>
      </c>
      <c r="B203" s="25">
        <f>+B202+0.00001</f>
        <v>11.00001</v>
      </c>
      <c r="C203" s="26">
        <f t="shared" ref="C203:C221" si="46">+C202</f>
        <v>11</v>
      </c>
      <c r="D203" s="19" t="str">
        <f t="shared" si="43"/>
        <v>TEST 11</v>
      </c>
      <c r="F203" s="12">
        <f>+F202+1</f>
        <v>2</v>
      </c>
      <c r="G203" s="23">
        <f t="shared" si="44"/>
        <v>0</v>
      </c>
      <c r="H203" s="23" t="str">
        <f t="shared" si="42"/>
        <v xml:space="preserve"> (Ref: 202)</v>
      </c>
    </row>
    <row r="204" spans="1:8" x14ac:dyDescent="0.25">
      <c r="A204" s="12">
        <f t="shared" si="45"/>
        <v>203</v>
      </c>
      <c r="B204" s="25">
        <f t="shared" ref="B204:B221" si="47">+B203+0.00001</f>
        <v>11.000019999999999</v>
      </c>
      <c r="C204" s="26">
        <f t="shared" si="46"/>
        <v>11</v>
      </c>
      <c r="D204" s="19" t="str">
        <f t="shared" si="43"/>
        <v>TEST 11</v>
      </c>
      <c r="F204" s="12">
        <f>+F203+1</f>
        <v>3</v>
      </c>
      <c r="G204" s="23">
        <f t="shared" si="44"/>
        <v>0</v>
      </c>
      <c r="H204" s="23" t="str">
        <f t="shared" si="42"/>
        <v xml:space="preserve"> (Ref: 203)</v>
      </c>
    </row>
    <row r="205" spans="1:8" x14ac:dyDescent="0.25">
      <c r="A205" s="12">
        <f t="shared" si="45"/>
        <v>204</v>
      </c>
      <c r="B205" s="25">
        <f t="shared" si="47"/>
        <v>11.000029999999999</v>
      </c>
      <c r="C205" s="26">
        <f t="shared" si="46"/>
        <v>11</v>
      </c>
      <c r="D205" s="19" t="str">
        <f t="shared" si="43"/>
        <v>TEST 11</v>
      </c>
      <c r="F205" s="12">
        <f t="shared" ref="F205:F221" si="48">+F204+1</f>
        <v>4</v>
      </c>
      <c r="G205" s="23">
        <f t="shared" si="44"/>
        <v>0</v>
      </c>
      <c r="H205" s="23" t="str">
        <f t="shared" si="42"/>
        <v xml:space="preserve"> (Ref: 204)</v>
      </c>
    </row>
    <row r="206" spans="1:8" x14ac:dyDescent="0.25">
      <c r="A206" s="12">
        <f t="shared" si="45"/>
        <v>205</v>
      </c>
      <c r="B206" s="25">
        <f t="shared" si="47"/>
        <v>11.000039999999998</v>
      </c>
      <c r="C206" s="26">
        <f t="shared" si="46"/>
        <v>11</v>
      </c>
      <c r="D206" s="19" t="str">
        <f t="shared" si="43"/>
        <v>TEST 11</v>
      </c>
      <c r="F206" s="12">
        <f t="shared" si="48"/>
        <v>5</v>
      </c>
      <c r="G206" s="23">
        <f t="shared" si="44"/>
        <v>0</v>
      </c>
      <c r="H206" s="23" t="str">
        <f t="shared" si="42"/>
        <v xml:space="preserve"> (Ref: 205)</v>
      </c>
    </row>
    <row r="207" spans="1:8" x14ac:dyDescent="0.25">
      <c r="A207" s="12">
        <f t="shared" si="45"/>
        <v>206</v>
      </c>
      <c r="B207" s="25">
        <f t="shared" si="47"/>
        <v>11.000049999999998</v>
      </c>
      <c r="C207" s="26">
        <f t="shared" si="46"/>
        <v>11</v>
      </c>
      <c r="D207" s="19" t="str">
        <f t="shared" si="43"/>
        <v>TEST 11</v>
      </c>
      <c r="F207" s="12">
        <f t="shared" si="48"/>
        <v>6</v>
      </c>
      <c r="G207" s="23">
        <f t="shared" si="44"/>
        <v>0</v>
      </c>
      <c r="H207" s="23" t="str">
        <f t="shared" si="42"/>
        <v xml:space="preserve"> (Ref: 206)</v>
      </c>
    </row>
    <row r="208" spans="1:8" x14ac:dyDescent="0.25">
      <c r="A208" s="12">
        <f t="shared" si="45"/>
        <v>207</v>
      </c>
      <c r="B208" s="25">
        <f t="shared" si="47"/>
        <v>11.000059999999998</v>
      </c>
      <c r="C208" s="26">
        <f t="shared" si="46"/>
        <v>11</v>
      </c>
      <c r="D208" s="19" t="str">
        <f t="shared" si="43"/>
        <v>TEST 11</v>
      </c>
      <c r="F208" s="12">
        <f t="shared" si="48"/>
        <v>7</v>
      </c>
      <c r="G208" s="23">
        <f t="shared" si="44"/>
        <v>0</v>
      </c>
      <c r="H208" s="23" t="str">
        <f t="shared" si="42"/>
        <v xml:space="preserve"> (Ref: 207)</v>
      </c>
    </row>
    <row r="209" spans="1:8" x14ac:dyDescent="0.25">
      <c r="A209" s="12">
        <f t="shared" si="45"/>
        <v>208</v>
      </c>
      <c r="B209" s="25">
        <f t="shared" si="47"/>
        <v>11.000069999999997</v>
      </c>
      <c r="C209" s="26">
        <f t="shared" si="46"/>
        <v>11</v>
      </c>
      <c r="D209" s="19" t="str">
        <f t="shared" si="43"/>
        <v>TEST 11</v>
      </c>
      <c r="F209" s="12">
        <f t="shared" si="48"/>
        <v>8</v>
      </c>
      <c r="G209" s="23">
        <f t="shared" si="44"/>
        <v>0</v>
      </c>
      <c r="H209" s="23" t="str">
        <f t="shared" si="42"/>
        <v xml:space="preserve"> (Ref: 208)</v>
      </c>
    </row>
    <row r="210" spans="1:8" x14ac:dyDescent="0.25">
      <c r="A210" s="12">
        <f t="shared" si="45"/>
        <v>209</v>
      </c>
      <c r="B210" s="25">
        <f t="shared" si="47"/>
        <v>11.000079999999997</v>
      </c>
      <c r="C210" s="26">
        <f t="shared" si="46"/>
        <v>11</v>
      </c>
      <c r="D210" s="19" t="str">
        <f t="shared" si="43"/>
        <v>TEST 11</v>
      </c>
      <c r="F210" s="12">
        <f t="shared" si="48"/>
        <v>9</v>
      </c>
      <c r="G210" s="23">
        <f t="shared" si="44"/>
        <v>0</v>
      </c>
      <c r="H210" s="23" t="str">
        <f t="shared" si="42"/>
        <v xml:space="preserve"> (Ref: 209)</v>
      </c>
    </row>
    <row r="211" spans="1:8" x14ac:dyDescent="0.25">
      <c r="A211" s="12">
        <f t="shared" si="45"/>
        <v>210</v>
      </c>
      <c r="B211" s="25">
        <f t="shared" si="47"/>
        <v>11.000089999999997</v>
      </c>
      <c r="C211" s="26">
        <f t="shared" si="46"/>
        <v>11</v>
      </c>
      <c r="D211" s="19" t="str">
        <f t="shared" si="43"/>
        <v>TEST 11</v>
      </c>
      <c r="F211" s="12">
        <f t="shared" si="48"/>
        <v>10</v>
      </c>
      <c r="G211" s="23">
        <f t="shared" si="44"/>
        <v>0</v>
      </c>
      <c r="H211" s="23" t="str">
        <f t="shared" si="42"/>
        <v xml:space="preserve"> (Ref: 210)</v>
      </c>
    </row>
    <row r="212" spans="1:8" x14ac:dyDescent="0.25">
      <c r="A212" s="12">
        <f t="shared" si="45"/>
        <v>211</v>
      </c>
      <c r="B212" s="25">
        <f t="shared" si="47"/>
        <v>11.000099999999996</v>
      </c>
      <c r="C212" s="26">
        <f t="shared" si="46"/>
        <v>11</v>
      </c>
      <c r="D212" s="19" t="str">
        <f t="shared" si="43"/>
        <v>TEST 11</v>
      </c>
      <c r="F212" s="12">
        <f t="shared" si="48"/>
        <v>11</v>
      </c>
      <c r="G212" s="23">
        <f t="shared" si="44"/>
        <v>0</v>
      </c>
      <c r="H212" s="23" t="str">
        <f t="shared" si="42"/>
        <v xml:space="preserve"> (Ref: 211)</v>
      </c>
    </row>
    <row r="213" spans="1:8" x14ac:dyDescent="0.25">
      <c r="A213" s="12">
        <f t="shared" si="45"/>
        <v>212</v>
      </c>
      <c r="B213" s="25">
        <f t="shared" si="47"/>
        <v>11.000109999999996</v>
      </c>
      <c r="C213" s="26">
        <f t="shared" si="46"/>
        <v>11</v>
      </c>
      <c r="D213" s="19" t="str">
        <f t="shared" si="43"/>
        <v>TEST 11</v>
      </c>
      <c r="F213" s="12">
        <f t="shared" si="48"/>
        <v>12</v>
      </c>
      <c r="G213" s="23">
        <f t="shared" si="44"/>
        <v>0</v>
      </c>
      <c r="H213" s="23" t="str">
        <f t="shared" si="42"/>
        <v xml:space="preserve"> (Ref: 212)</v>
      </c>
    </row>
    <row r="214" spans="1:8" x14ac:dyDescent="0.25">
      <c r="A214" s="12">
        <f t="shared" si="45"/>
        <v>213</v>
      </c>
      <c r="B214" s="25">
        <f t="shared" si="47"/>
        <v>11.000119999999995</v>
      </c>
      <c r="C214" s="26">
        <f t="shared" si="46"/>
        <v>11</v>
      </c>
      <c r="D214" s="19" t="str">
        <f t="shared" si="43"/>
        <v>TEST 11</v>
      </c>
      <c r="F214" s="12">
        <f t="shared" si="48"/>
        <v>13</v>
      </c>
      <c r="G214" s="23">
        <f t="shared" si="44"/>
        <v>0</v>
      </c>
      <c r="H214" s="23" t="str">
        <f t="shared" si="42"/>
        <v xml:space="preserve"> (Ref: 213)</v>
      </c>
    </row>
    <row r="215" spans="1:8" x14ac:dyDescent="0.25">
      <c r="A215" s="12">
        <f t="shared" si="45"/>
        <v>214</v>
      </c>
      <c r="B215" s="25">
        <f t="shared" si="47"/>
        <v>11.000129999999995</v>
      </c>
      <c r="C215" s="26">
        <f t="shared" si="46"/>
        <v>11</v>
      </c>
      <c r="D215" s="19" t="str">
        <f t="shared" si="43"/>
        <v>TEST 11</v>
      </c>
      <c r="F215" s="12">
        <f t="shared" si="48"/>
        <v>14</v>
      </c>
      <c r="G215" s="23">
        <f t="shared" si="44"/>
        <v>0</v>
      </c>
      <c r="H215" s="23" t="str">
        <f t="shared" si="42"/>
        <v xml:space="preserve"> (Ref: 214)</v>
      </c>
    </row>
    <row r="216" spans="1:8" x14ac:dyDescent="0.25">
      <c r="A216" s="12">
        <f t="shared" si="45"/>
        <v>215</v>
      </c>
      <c r="B216" s="25">
        <f t="shared" si="47"/>
        <v>11.000139999999995</v>
      </c>
      <c r="C216" s="26">
        <f t="shared" si="46"/>
        <v>11</v>
      </c>
      <c r="D216" s="19" t="str">
        <f t="shared" si="43"/>
        <v>TEST 11</v>
      </c>
      <c r="F216" s="12">
        <f t="shared" si="48"/>
        <v>15</v>
      </c>
      <c r="G216" s="23">
        <f t="shared" si="44"/>
        <v>0</v>
      </c>
      <c r="H216" s="23" t="str">
        <f t="shared" si="42"/>
        <v xml:space="preserve"> (Ref: 215)</v>
      </c>
    </row>
    <row r="217" spans="1:8" x14ac:dyDescent="0.25">
      <c r="A217" s="12">
        <f t="shared" si="45"/>
        <v>216</v>
      </c>
      <c r="B217" s="25">
        <f t="shared" si="47"/>
        <v>11.000149999999994</v>
      </c>
      <c r="C217" s="26">
        <f t="shared" si="46"/>
        <v>11</v>
      </c>
      <c r="D217" s="19" t="str">
        <f t="shared" si="43"/>
        <v>TEST 11</v>
      </c>
      <c r="F217" s="12">
        <f t="shared" si="48"/>
        <v>16</v>
      </c>
      <c r="G217" s="23">
        <f t="shared" si="44"/>
        <v>0</v>
      </c>
      <c r="H217" s="23" t="str">
        <f t="shared" si="42"/>
        <v xml:space="preserve"> (Ref: 216)</v>
      </c>
    </row>
    <row r="218" spans="1:8" x14ac:dyDescent="0.25">
      <c r="A218" s="12">
        <f t="shared" si="45"/>
        <v>217</v>
      </c>
      <c r="B218" s="25">
        <f t="shared" si="47"/>
        <v>11.000159999999994</v>
      </c>
      <c r="C218" s="26">
        <f t="shared" si="46"/>
        <v>11</v>
      </c>
      <c r="D218" s="19" t="str">
        <f t="shared" si="43"/>
        <v>TEST 11</v>
      </c>
      <c r="F218" s="12">
        <f t="shared" si="48"/>
        <v>17</v>
      </c>
      <c r="G218" s="23">
        <f t="shared" si="44"/>
        <v>0</v>
      </c>
      <c r="H218" s="23" t="str">
        <f t="shared" si="42"/>
        <v xml:space="preserve"> (Ref: 217)</v>
      </c>
    </row>
    <row r="219" spans="1:8" x14ac:dyDescent="0.25">
      <c r="A219" s="12">
        <f t="shared" si="45"/>
        <v>218</v>
      </c>
      <c r="B219" s="25">
        <f t="shared" si="47"/>
        <v>11.000169999999994</v>
      </c>
      <c r="C219" s="26">
        <f t="shared" si="46"/>
        <v>11</v>
      </c>
      <c r="D219" s="19" t="str">
        <f t="shared" si="43"/>
        <v>TEST 11</v>
      </c>
      <c r="F219" s="12">
        <f t="shared" si="48"/>
        <v>18</v>
      </c>
      <c r="G219" s="23">
        <f t="shared" si="44"/>
        <v>0</v>
      </c>
      <c r="H219" s="23" t="str">
        <f t="shared" si="42"/>
        <v xml:space="preserve"> (Ref: 218)</v>
      </c>
    </row>
    <row r="220" spans="1:8" x14ac:dyDescent="0.25">
      <c r="A220" s="12">
        <f t="shared" si="45"/>
        <v>219</v>
      </c>
      <c r="B220" s="25">
        <f t="shared" si="47"/>
        <v>11.000179999999993</v>
      </c>
      <c r="C220" s="26">
        <f t="shared" si="46"/>
        <v>11</v>
      </c>
      <c r="D220" s="19" t="str">
        <f t="shared" si="43"/>
        <v>TEST 11</v>
      </c>
      <c r="F220" s="12">
        <f t="shared" si="48"/>
        <v>19</v>
      </c>
      <c r="G220" s="23">
        <f t="shared" si="44"/>
        <v>0</v>
      </c>
      <c r="H220" s="23" t="str">
        <f t="shared" si="42"/>
        <v xml:space="preserve"> (Ref: 219)</v>
      </c>
    </row>
    <row r="221" spans="1:8" x14ac:dyDescent="0.25">
      <c r="A221" s="36">
        <f t="shared" si="45"/>
        <v>220</v>
      </c>
      <c r="B221" s="37">
        <f t="shared" si="47"/>
        <v>11.000189999999993</v>
      </c>
      <c r="C221" s="38">
        <f t="shared" si="46"/>
        <v>11</v>
      </c>
      <c r="D221" s="19" t="str">
        <f t="shared" si="43"/>
        <v>TEST 11</v>
      </c>
      <c r="E221" s="36"/>
      <c r="F221" s="36">
        <f t="shared" si="48"/>
        <v>20</v>
      </c>
      <c r="G221" s="23">
        <f t="shared" si="44"/>
        <v>0</v>
      </c>
      <c r="H221" s="23" t="str">
        <f t="shared" si="42"/>
        <v xml:space="preserve"> (Ref: 220)</v>
      </c>
    </row>
  </sheetData>
  <autoFilter ref="A1:O221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C220"/>
  <sheetViews>
    <sheetView topLeftCell="A208" workbookViewId="0">
      <selection activeCell="G212" sqref="G212"/>
    </sheetView>
  </sheetViews>
  <sheetFormatPr baseColWidth="10" defaultRowHeight="13.2" x14ac:dyDescent="0.25"/>
  <sheetData>
    <row r="1" spans="1:3" x14ac:dyDescent="0.25">
      <c r="A1">
        <v>1</v>
      </c>
      <c r="B1">
        <f ca="1">RAND()</f>
        <v>0.54818100209625142</v>
      </c>
      <c r="C1">
        <f t="shared" ref="C1:C64" ca="1" si="0">RANK(B1,$B$1:$B$220,0)</f>
        <v>111</v>
      </c>
    </row>
    <row r="2" spans="1:3" x14ac:dyDescent="0.25">
      <c r="A2">
        <f>+A1+1</f>
        <v>2</v>
      </c>
      <c r="B2">
        <f t="shared" ref="B2:B65" ca="1" si="1">RAND()</f>
        <v>0.86600943202919933</v>
      </c>
      <c r="C2">
        <f t="shared" ca="1" si="0"/>
        <v>30</v>
      </c>
    </row>
    <row r="3" spans="1:3" x14ac:dyDescent="0.25">
      <c r="A3">
        <f t="shared" ref="A3:A66" si="2">+A2+1</f>
        <v>3</v>
      </c>
      <c r="B3">
        <f t="shared" ca="1" si="1"/>
        <v>0.90504773986693599</v>
      </c>
      <c r="C3">
        <f t="shared" ca="1" si="0"/>
        <v>23</v>
      </c>
    </row>
    <row r="4" spans="1:3" x14ac:dyDescent="0.25">
      <c r="A4">
        <f t="shared" si="2"/>
        <v>4</v>
      </c>
      <c r="B4">
        <f t="shared" ca="1" si="1"/>
        <v>0.33993675011496927</v>
      </c>
      <c r="C4">
        <f t="shared" ca="1" si="0"/>
        <v>157</v>
      </c>
    </row>
    <row r="5" spans="1:3" x14ac:dyDescent="0.25">
      <c r="A5">
        <f t="shared" si="2"/>
        <v>5</v>
      </c>
      <c r="B5">
        <f t="shared" ca="1" si="1"/>
        <v>4.4911876231525816E-2</v>
      </c>
      <c r="C5">
        <f t="shared" ca="1" si="0"/>
        <v>218</v>
      </c>
    </row>
    <row r="6" spans="1:3" x14ac:dyDescent="0.25">
      <c r="A6">
        <f t="shared" si="2"/>
        <v>6</v>
      </c>
      <c r="B6">
        <f t="shared" ca="1" si="1"/>
        <v>0.21669127264032939</v>
      </c>
      <c r="C6">
        <f t="shared" ca="1" si="0"/>
        <v>183</v>
      </c>
    </row>
    <row r="7" spans="1:3" x14ac:dyDescent="0.25">
      <c r="A7">
        <f t="shared" si="2"/>
        <v>7</v>
      </c>
      <c r="B7">
        <f t="shared" ca="1" si="1"/>
        <v>0.84697187505023175</v>
      </c>
      <c r="C7">
        <f t="shared" ca="1" si="0"/>
        <v>33</v>
      </c>
    </row>
    <row r="8" spans="1:3" x14ac:dyDescent="0.25">
      <c r="A8">
        <f t="shared" si="2"/>
        <v>8</v>
      </c>
      <c r="B8">
        <f t="shared" ca="1" si="1"/>
        <v>0.56087418938347577</v>
      </c>
      <c r="C8">
        <f t="shared" ca="1" si="0"/>
        <v>104</v>
      </c>
    </row>
    <row r="9" spans="1:3" x14ac:dyDescent="0.25">
      <c r="A9">
        <f t="shared" si="2"/>
        <v>9</v>
      </c>
      <c r="B9">
        <f t="shared" ca="1" si="1"/>
        <v>0.59367111720649879</v>
      </c>
      <c r="C9">
        <f t="shared" ca="1" si="0"/>
        <v>95</v>
      </c>
    </row>
    <row r="10" spans="1:3" x14ac:dyDescent="0.25">
      <c r="A10">
        <f t="shared" si="2"/>
        <v>10</v>
      </c>
      <c r="B10">
        <f t="shared" ca="1" si="1"/>
        <v>0.67455666069296627</v>
      </c>
      <c r="C10">
        <f t="shared" ca="1" si="0"/>
        <v>75</v>
      </c>
    </row>
    <row r="11" spans="1:3" x14ac:dyDescent="0.25">
      <c r="A11">
        <f t="shared" si="2"/>
        <v>11</v>
      </c>
      <c r="B11">
        <f t="shared" ca="1" si="1"/>
        <v>0.82095126048301192</v>
      </c>
      <c r="C11">
        <f t="shared" ca="1" si="0"/>
        <v>37</v>
      </c>
    </row>
    <row r="12" spans="1:3" x14ac:dyDescent="0.25">
      <c r="A12">
        <f t="shared" si="2"/>
        <v>12</v>
      </c>
      <c r="B12">
        <f t="shared" ca="1" si="1"/>
        <v>0.9302402253897375</v>
      </c>
      <c r="C12">
        <f t="shared" ca="1" si="0"/>
        <v>17</v>
      </c>
    </row>
    <row r="13" spans="1:3" x14ac:dyDescent="0.25">
      <c r="A13">
        <f t="shared" si="2"/>
        <v>13</v>
      </c>
      <c r="B13">
        <f t="shared" ca="1" si="1"/>
        <v>0.78907869493757232</v>
      </c>
      <c r="C13">
        <f t="shared" ca="1" si="0"/>
        <v>45</v>
      </c>
    </row>
    <row r="14" spans="1:3" x14ac:dyDescent="0.25">
      <c r="A14">
        <f t="shared" si="2"/>
        <v>14</v>
      </c>
      <c r="B14">
        <f t="shared" ca="1" si="1"/>
        <v>0.67255114829150098</v>
      </c>
      <c r="C14">
        <f t="shared" ca="1" si="0"/>
        <v>76</v>
      </c>
    </row>
    <row r="15" spans="1:3" x14ac:dyDescent="0.25">
      <c r="A15">
        <f t="shared" si="2"/>
        <v>15</v>
      </c>
      <c r="B15">
        <f t="shared" ca="1" si="1"/>
        <v>0.61750957724871258</v>
      </c>
      <c r="C15">
        <f t="shared" ca="1" si="0"/>
        <v>89</v>
      </c>
    </row>
    <row r="16" spans="1:3" x14ac:dyDescent="0.25">
      <c r="A16">
        <f t="shared" si="2"/>
        <v>16</v>
      </c>
      <c r="B16">
        <f t="shared" ca="1" si="1"/>
        <v>0.22901804281355576</v>
      </c>
      <c r="C16">
        <f t="shared" ca="1" si="0"/>
        <v>181</v>
      </c>
    </row>
    <row r="17" spans="1:3" x14ac:dyDescent="0.25">
      <c r="A17">
        <f t="shared" si="2"/>
        <v>17</v>
      </c>
      <c r="B17">
        <f t="shared" ca="1" si="1"/>
        <v>0.49540598940592562</v>
      </c>
      <c r="C17">
        <f t="shared" ca="1" si="0"/>
        <v>123</v>
      </c>
    </row>
    <row r="18" spans="1:3" x14ac:dyDescent="0.25">
      <c r="A18">
        <f t="shared" si="2"/>
        <v>18</v>
      </c>
      <c r="B18">
        <f t="shared" ca="1" si="1"/>
        <v>0.15070123958917803</v>
      </c>
      <c r="C18">
        <f t="shared" ca="1" si="0"/>
        <v>201</v>
      </c>
    </row>
    <row r="19" spans="1:3" x14ac:dyDescent="0.25">
      <c r="A19">
        <f t="shared" si="2"/>
        <v>19</v>
      </c>
      <c r="B19">
        <f t="shared" ca="1" si="1"/>
        <v>0.42251839622886711</v>
      </c>
      <c r="C19">
        <f t="shared" ca="1" si="0"/>
        <v>140</v>
      </c>
    </row>
    <row r="20" spans="1:3" x14ac:dyDescent="0.25">
      <c r="A20">
        <f t="shared" si="2"/>
        <v>20</v>
      </c>
      <c r="B20">
        <f t="shared" ca="1" si="1"/>
        <v>0.24534546521736056</v>
      </c>
      <c r="C20">
        <f t="shared" ca="1" si="0"/>
        <v>177</v>
      </c>
    </row>
    <row r="21" spans="1:3" x14ac:dyDescent="0.25">
      <c r="A21">
        <f t="shared" si="2"/>
        <v>21</v>
      </c>
      <c r="B21">
        <f t="shared" ca="1" si="1"/>
        <v>0.42628830095585313</v>
      </c>
      <c r="C21">
        <f t="shared" ca="1" si="0"/>
        <v>139</v>
      </c>
    </row>
    <row r="22" spans="1:3" x14ac:dyDescent="0.25">
      <c r="A22">
        <f t="shared" si="2"/>
        <v>22</v>
      </c>
      <c r="B22">
        <f t="shared" ca="1" si="1"/>
        <v>0.16548182270823297</v>
      </c>
      <c r="C22">
        <f t="shared" ca="1" si="0"/>
        <v>197</v>
      </c>
    </row>
    <row r="23" spans="1:3" x14ac:dyDescent="0.25">
      <c r="A23">
        <f t="shared" si="2"/>
        <v>23</v>
      </c>
      <c r="B23">
        <f t="shared" ca="1" si="1"/>
        <v>0.60732619962756129</v>
      </c>
      <c r="C23">
        <f t="shared" ca="1" si="0"/>
        <v>91</v>
      </c>
    </row>
    <row r="24" spans="1:3" x14ac:dyDescent="0.25">
      <c r="A24">
        <f t="shared" si="2"/>
        <v>24</v>
      </c>
      <c r="B24">
        <f t="shared" ca="1" si="1"/>
        <v>0.28833289399533146</v>
      </c>
      <c r="C24">
        <f t="shared" ca="1" si="0"/>
        <v>169</v>
      </c>
    </row>
    <row r="25" spans="1:3" x14ac:dyDescent="0.25">
      <c r="A25">
        <f t="shared" si="2"/>
        <v>25</v>
      </c>
      <c r="B25">
        <f t="shared" ca="1" si="1"/>
        <v>0.58725673826921765</v>
      </c>
      <c r="C25">
        <f t="shared" ca="1" si="0"/>
        <v>97</v>
      </c>
    </row>
    <row r="26" spans="1:3" x14ac:dyDescent="0.25">
      <c r="A26">
        <f t="shared" si="2"/>
        <v>26</v>
      </c>
      <c r="B26">
        <f t="shared" ca="1" si="1"/>
        <v>8.9745874353832411E-2</v>
      </c>
      <c r="C26">
        <f t="shared" ca="1" si="0"/>
        <v>210</v>
      </c>
    </row>
    <row r="27" spans="1:3" x14ac:dyDescent="0.25">
      <c r="A27">
        <f t="shared" si="2"/>
        <v>27</v>
      </c>
      <c r="B27">
        <f t="shared" ca="1" si="1"/>
        <v>0.66683345624043777</v>
      </c>
      <c r="C27">
        <f t="shared" ca="1" si="0"/>
        <v>81</v>
      </c>
    </row>
    <row r="28" spans="1:3" x14ac:dyDescent="0.25">
      <c r="A28">
        <f t="shared" si="2"/>
        <v>28</v>
      </c>
      <c r="B28">
        <f t="shared" ca="1" si="1"/>
        <v>0.39870691741934683</v>
      </c>
      <c r="C28">
        <f t="shared" ca="1" si="0"/>
        <v>143</v>
      </c>
    </row>
    <row r="29" spans="1:3" x14ac:dyDescent="0.25">
      <c r="A29">
        <f t="shared" si="2"/>
        <v>29</v>
      </c>
      <c r="B29">
        <f t="shared" ca="1" si="1"/>
        <v>0.72944266274539971</v>
      </c>
      <c r="C29">
        <f t="shared" ca="1" si="0"/>
        <v>63</v>
      </c>
    </row>
    <row r="30" spans="1:3" x14ac:dyDescent="0.25">
      <c r="A30">
        <f t="shared" si="2"/>
        <v>30</v>
      </c>
      <c r="B30">
        <f t="shared" ca="1" si="1"/>
        <v>0.58312608372495101</v>
      </c>
      <c r="C30">
        <f t="shared" ca="1" si="0"/>
        <v>98</v>
      </c>
    </row>
    <row r="31" spans="1:3" x14ac:dyDescent="0.25">
      <c r="A31">
        <f t="shared" si="2"/>
        <v>31</v>
      </c>
      <c r="B31">
        <f t="shared" ca="1" si="1"/>
        <v>0.12380618307009206</v>
      </c>
      <c r="C31">
        <f t="shared" ca="1" si="0"/>
        <v>203</v>
      </c>
    </row>
    <row r="32" spans="1:3" x14ac:dyDescent="0.25">
      <c r="A32">
        <f t="shared" si="2"/>
        <v>32</v>
      </c>
      <c r="B32">
        <f t="shared" ca="1" si="1"/>
        <v>0.92902407036919843</v>
      </c>
      <c r="C32">
        <f t="shared" ca="1" si="0"/>
        <v>18</v>
      </c>
    </row>
    <row r="33" spans="1:3" x14ac:dyDescent="0.25">
      <c r="A33">
        <f t="shared" si="2"/>
        <v>33</v>
      </c>
      <c r="B33">
        <f t="shared" ca="1" si="1"/>
        <v>0.81849204401838282</v>
      </c>
      <c r="C33">
        <f t="shared" ca="1" si="0"/>
        <v>38</v>
      </c>
    </row>
    <row r="34" spans="1:3" x14ac:dyDescent="0.25">
      <c r="A34">
        <f t="shared" si="2"/>
        <v>34</v>
      </c>
      <c r="B34">
        <f t="shared" ca="1" si="1"/>
        <v>0.2033952747102683</v>
      </c>
      <c r="C34">
        <f t="shared" ca="1" si="0"/>
        <v>187</v>
      </c>
    </row>
    <row r="35" spans="1:3" x14ac:dyDescent="0.25">
      <c r="A35">
        <f t="shared" si="2"/>
        <v>35</v>
      </c>
      <c r="B35">
        <f t="shared" ca="1" si="1"/>
        <v>0.52825114028176412</v>
      </c>
      <c r="C35">
        <f t="shared" ca="1" si="0"/>
        <v>114</v>
      </c>
    </row>
    <row r="36" spans="1:3" x14ac:dyDescent="0.25">
      <c r="A36">
        <f t="shared" si="2"/>
        <v>36</v>
      </c>
      <c r="B36">
        <f t="shared" ca="1" si="1"/>
        <v>0.30167227003147545</v>
      </c>
      <c r="C36">
        <f t="shared" ca="1" si="0"/>
        <v>166</v>
      </c>
    </row>
    <row r="37" spans="1:3" x14ac:dyDescent="0.25">
      <c r="A37">
        <f t="shared" si="2"/>
        <v>37</v>
      </c>
      <c r="B37">
        <f t="shared" ca="1" si="1"/>
        <v>0.72150480651369198</v>
      </c>
      <c r="C37">
        <f t="shared" ca="1" si="0"/>
        <v>65</v>
      </c>
    </row>
    <row r="38" spans="1:3" x14ac:dyDescent="0.25">
      <c r="A38">
        <f t="shared" si="2"/>
        <v>38</v>
      </c>
      <c r="B38">
        <f t="shared" ca="1" si="1"/>
        <v>0.70377580595812173</v>
      </c>
      <c r="C38">
        <f t="shared" ca="1" si="0"/>
        <v>69</v>
      </c>
    </row>
    <row r="39" spans="1:3" x14ac:dyDescent="0.25">
      <c r="A39">
        <f t="shared" si="2"/>
        <v>39</v>
      </c>
      <c r="B39">
        <f t="shared" ca="1" si="1"/>
        <v>0.30711283479285301</v>
      </c>
      <c r="C39">
        <f t="shared" ca="1" si="0"/>
        <v>164</v>
      </c>
    </row>
    <row r="40" spans="1:3" x14ac:dyDescent="0.25">
      <c r="A40">
        <f t="shared" si="2"/>
        <v>40</v>
      </c>
      <c r="B40">
        <f t="shared" ca="1" si="1"/>
        <v>6.6578376168770159E-2</v>
      </c>
      <c r="C40">
        <f t="shared" ca="1" si="0"/>
        <v>217</v>
      </c>
    </row>
    <row r="41" spans="1:3" x14ac:dyDescent="0.25">
      <c r="A41">
        <f t="shared" si="2"/>
        <v>41</v>
      </c>
      <c r="B41">
        <f t="shared" ca="1" si="1"/>
        <v>0.59482755744395899</v>
      </c>
      <c r="C41">
        <f t="shared" ca="1" si="0"/>
        <v>94</v>
      </c>
    </row>
    <row r="42" spans="1:3" x14ac:dyDescent="0.25">
      <c r="A42">
        <f t="shared" si="2"/>
        <v>42</v>
      </c>
      <c r="B42">
        <f t="shared" ca="1" si="1"/>
        <v>0.29181010790451523</v>
      </c>
      <c r="C42">
        <f t="shared" ca="1" si="0"/>
        <v>168</v>
      </c>
    </row>
    <row r="43" spans="1:3" x14ac:dyDescent="0.25">
      <c r="A43">
        <f t="shared" si="2"/>
        <v>43</v>
      </c>
      <c r="B43">
        <f t="shared" ca="1" si="1"/>
        <v>0.43106759516935123</v>
      </c>
      <c r="C43">
        <f t="shared" ca="1" si="0"/>
        <v>138</v>
      </c>
    </row>
    <row r="44" spans="1:3" x14ac:dyDescent="0.25">
      <c r="A44">
        <f t="shared" si="2"/>
        <v>44</v>
      </c>
      <c r="B44">
        <f t="shared" ca="1" si="1"/>
        <v>0.38581072243042003</v>
      </c>
      <c r="C44">
        <f t="shared" ca="1" si="0"/>
        <v>146</v>
      </c>
    </row>
    <row r="45" spans="1:3" x14ac:dyDescent="0.25">
      <c r="A45">
        <f t="shared" si="2"/>
        <v>45</v>
      </c>
      <c r="B45">
        <f t="shared" ca="1" si="1"/>
        <v>0.76411945718360574</v>
      </c>
      <c r="C45">
        <f t="shared" ca="1" si="0"/>
        <v>52</v>
      </c>
    </row>
    <row r="46" spans="1:3" x14ac:dyDescent="0.25">
      <c r="A46">
        <f t="shared" si="2"/>
        <v>46</v>
      </c>
      <c r="B46">
        <f t="shared" ca="1" si="1"/>
        <v>0.55849154108032939</v>
      </c>
      <c r="C46">
        <f t="shared" ca="1" si="0"/>
        <v>107</v>
      </c>
    </row>
    <row r="47" spans="1:3" x14ac:dyDescent="0.25">
      <c r="A47">
        <f t="shared" si="2"/>
        <v>47</v>
      </c>
      <c r="B47">
        <f t="shared" ca="1" si="1"/>
        <v>0.62383070130444052</v>
      </c>
      <c r="C47">
        <f t="shared" ca="1" si="0"/>
        <v>88</v>
      </c>
    </row>
    <row r="48" spans="1:3" x14ac:dyDescent="0.25">
      <c r="A48">
        <f t="shared" si="2"/>
        <v>48</v>
      </c>
      <c r="B48">
        <f t="shared" ca="1" si="1"/>
        <v>0.68835969692565169</v>
      </c>
      <c r="C48">
        <f t="shared" ca="1" si="0"/>
        <v>70</v>
      </c>
    </row>
    <row r="49" spans="1:3" x14ac:dyDescent="0.25">
      <c r="A49">
        <f t="shared" si="2"/>
        <v>49</v>
      </c>
      <c r="B49">
        <f t="shared" ca="1" si="1"/>
        <v>0.96000548844365241</v>
      </c>
      <c r="C49">
        <f t="shared" ca="1" si="0"/>
        <v>11</v>
      </c>
    </row>
    <row r="50" spans="1:3" x14ac:dyDescent="0.25">
      <c r="A50">
        <f t="shared" si="2"/>
        <v>50</v>
      </c>
      <c r="B50">
        <f t="shared" ca="1" si="1"/>
        <v>0.29477988273507705</v>
      </c>
      <c r="C50">
        <f t="shared" ca="1" si="0"/>
        <v>167</v>
      </c>
    </row>
    <row r="51" spans="1:3" x14ac:dyDescent="0.25">
      <c r="A51">
        <f t="shared" si="2"/>
        <v>51</v>
      </c>
      <c r="B51">
        <f t="shared" ca="1" si="1"/>
        <v>0.84421478793408145</v>
      </c>
      <c r="C51">
        <f t="shared" ca="1" si="0"/>
        <v>34</v>
      </c>
    </row>
    <row r="52" spans="1:3" x14ac:dyDescent="0.25">
      <c r="A52">
        <f t="shared" si="2"/>
        <v>52</v>
      </c>
      <c r="B52">
        <f t="shared" ca="1" si="1"/>
        <v>0.23240643322721644</v>
      </c>
      <c r="C52">
        <f t="shared" ca="1" si="0"/>
        <v>179</v>
      </c>
    </row>
    <row r="53" spans="1:3" x14ac:dyDescent="0.25">
      <c r="A53">
        <f t="shared" si="2"/>
        <v>53</v>
      </c>
      <c r="B53">
        <f t="shared" ca="1" si="1"/>
        <v>0.57647559924920488</v>
      </c>
      <c r="C53">
        <f t="shared" ca="1" si="0"/>
        <v>100</v>
      </c>
    </row>
    <row r="54" spans="1:3" x14ac:dyDescent="0.25">
      <c r="A54">
        <f t="shared" si="2"/>
        <v>54</v>
      </c>
      <c r="B54">
        <f t="shared" ca="1" si="1"/>
        <v>0.66443080260028797</v>
      </c>
      <c r="C54">
        <f t="shared" ca="1" si="0"/>
        <v>82</v>
      </c>
    </row>
    <row r="55" spans="1:3" x14ac:dyDescent="0.25">
      <c r="A55">
        <f t="shared" si="2"/>
        <v>55</v>
      </c>
      <c r="B55">
        <f t="shared" ca="1" si="1"/>
        <v>0.16318850923173289</v>
      </c>
      <c r="C55">
        <f t="shared" ca="1" si="0"/>
        <v>198</v>
      </c>
    </row>
    <row r="56" spans="1:3" x14ac:dyDescent="0.25">
      <c r="A56">
        <f t="shared" si="2"/>
        <v>56</v>
      </c>
      <c r="B56">
        <f t="shared" ca="1" si="1"/>
        <v>0.3698238354536999</v>
      </c>
      <c r="C56">
        <f t="shared" ca="1" si="0"/>
        <v>150</v>
      </c>
    </row>
    <row r="57" spans="1:3" x14ac:dyDescent="0.25">
      <c r="A57">
        <f t="shared" si="2"/>
        <v>57</v>
      </c>
      <c r="B57">
        <f t="shared" ca="1" si="1"/>
        <v>0.75030019348328436</v>
      </c>
      <c r="C57">
        <f t="shared" ca="1" si="0"/>
        <v>54</v>
      </c>
    </row>
    <row r="58" spans="1:3" x14ac:dyDescent="0.25">
      <c r="A58">
        <f t="shared" si="2"/>
        <v>58</v>
      </c>
      <c r="B58">
        <f t="shared" ca="1" si="1"/>
        <v>0.49685292702001371</v>
      </c>
      <c r="C58">
        <f t="shared" ca="1" si="0"/>
        <v>122</v>
      </c>
    </row>
    <row r="59" spans="1:3" x14ac:dyDescent="0.25">
      <c r="A59">
        <f t="shared" si="2"/>
        <v>59</v>
      </c>
      <c r="B59">
        <f t="shared" ca="1" si="1"/>
        <v>0.4777942698301928</v>
      </c>
      <c r="C59">
        <f t="shared" ca="1" si="0"/>
        <v>131</v>
      </c>
    </row>
    <row r="60" spans="1:3" x14ac:dyDescent="0.25">
      <c r="A60">
        <f t="shared" si="2"/>
        <v>60</v>
      </c>
      <c r="B60">
        <f t="shared" ca="1" si="1"/>
        <v>0.52878370015574216</v>
      </c>
      <c r="C60">
        <f t="shared" ca="1" si="0"/>
        <v>113</v>
      </c>
    </row>
    <row r="61" spans="1:3" x14ac:dyDescent="0.25">
      <c r="A61">
        <f t="shared" si="2"/>
        <v>61</v>
      </c>
      <c r="B61">
        <f t="shared" ca="1" si="1"/>
        <v>0.33014024270783382</v>
      </c>
      <c r="C61">
        <f t="shared" ca="1" si="0"/>
        <v>159</v>
      </c>
    </row>
    <row r="62" spans="1:3" x14ac:dyDescent="0.25">
      <c r="A62">
        <f t="shared" si="2"/>
        <v>62</v>
      </c>
      <c r="B62">
        <f t="shared" ca="1" si="1"/>
        <v>0.36717664561605312</v>
      </c>
      <c r="C62">
        <f t="shared" ca="1" si="0"/>
        <v>151</v>
      </c>
    </row>
    <row r="63" spans="1:3" x14ac:dyDescent="0.25">
      <c r="A63">
        <f t="shared" si="2"/>
        <v>63</v>
      </c>
      <c r="B63">
        <f t="shared" ca="1" si="1"/>
        <v>0.55961585052973217</v>
      </c>
      <c r="C63">
        <f t="shared" ca="1" si="0"/>
        <v>106</v>
      </c>
    </row>
    <row r="64" spans="1:3" x14ac:dyDescent="0.25">
      <c r="A64">
        <f t="shared" si="2"/>
        <v>64</v>
      </c>
      <c r="B64">
        <f t="shared" ca="1" si="1"/>
        <v>0.78675683676394859</v>
      </c>
      <c r="C64">
        <f t="shared" ca="1" si="0"/>
        <v>46</v>
      </c>
    </row>
    <row r="65" spans="1:3" x14ac:dyDescent="0.25">
      <c r="A65">
        <f t="shared" si="2"/>
        <v>65</v>
      </c>
      <c r="B65">
        <f t="shared" ca="1" si="1"/>
        <v>0.49364898228294252</v>
      </c>
      <c r="C65">
        <f t="shared" ref="C65:C128" ca="1" si="3">RANK(B65,$B$1:$B$220,0)</f>
        <v>127</v>
      </c>
    </row>
    <row r="66" spans="1:3" x14ac:dyDescent="0.25">
      <c r="A66">
        <f t="shared" si="2"/>
        <v>66</v>
      </c>
      <c r="B66">
        <f t="shared" ref="B66:B129" ca="1" si="4">RAND()</f>
        <v>0.48915383005668678</v>
      </c>
      <c r="C66">
        <f t="shared" ca="1" si="3"/>
        <v>128</v>
      </c>
    </row>
    <row r="67" spans="1:3" x14ac:dyDescent="0.25">
      <c r="A67">
        <f t="shared" ref="A67:A130" si="5">+A66+1</f>
        <v>67</v>
      </c>
      <c r="B67">
        <f t="shared" ca="1" si="4"/>
        <v>8.4965227650111497E-2</v>
      </c>
      <c r="C67">
        <f t="shared" ca="1" si="3"/>
        <v>212</v>
      </c>
    </row>
    <row r="68" spans="1:3" x14ac:dyDescent="0.25">
      <c r="A68">
        <f t="shared" si="5"/>
        <v>68</v>
      </c>
      <c r="B68">
        <f t="shared" ca="1" si="4"/>
        <v>0.74275475695875737</v>
      </c>
      <c r="C68">
        <f t="shared" ca="1" si="3"/>
        <v>61</v>
      </c>
    </row>
    <row r="69" spans="1:3" x14ac:dyDescent="0.25">
      <c r="A69">
        <f t="shared" si="5"/>
        <v>69</v>
      </c>
      <c r="B69">
        <f t="shared" ca="1" si="4"/>
        <v>0.56585958555194782</v>
      </c>
      <c r="C69">
        <f t="shared" ca="1" si="3"/>
        <v>102</v>
      </c>
    </row>
    <row r="70" spans="1:3" x14ac:dyDescent="0.25">
      <c r="A70">
        <f t="shared" si="5"/>
        <v>70</v>
      </c>
      <c r="B70">
        <f t="shared" ca="1" si="4"/>
        <v>0.80739004802296699</v>
      </c>
      <c r="C70">
        <f t="shared" ca="1" si="3"/>
        <v>42</v>
      </c>
    </row>
    <row r="71" spans="1:3" x14ac:dyDescent="0.25">
      <c r="A71">
        <f t="shared" si="5"/>
        <v>71</v>
      </c>
      <c r="B71">
        <f t="shared" ca="1" si="4"/>
        <v>0.30441955897021422</v>
      </c>
      <c r="C71">
        <f t="shared" ca="1" si="3"/>
        <v>165</v>
      </c>
    </row>
    <row r="72" spans="1:3" x14ac:dyDescent="0.25">
      <c r="A72">
        <f t="shared" si="5"/>
        <v>72</v>
      </c>
      <c r="B72">
        <f t="shared" ca="1" si="4"/>
        <v>0.48870639277813555</v>
      </c>
      <c r="C72">
        <f t="shared" ca="1" si="3"/>
        <v>129</v>
      </c>
    </row>
    <row r="73" spans="1:3" x14ac:dyDescent="0.25">
      <c r="A73">
        <f t="shared" si="5"/>
        <v>73</v>
      </c>
      <c r="B73">
        <f t="shared" ca="1" si="4"/>
        <v>0.94222250908593497</v>
      </c>
      <c r="C73">
        <f t="shared" ca="1" si="3"/>
        <v>14</v>
      </c>
    </row>
    <row r="74" spans="1:3" x14ac:dyDescent="0.25">
      <c r="A74">
        <f t="shared" si="5"/>
        <v>74</v>
      </c>
      <c r="B74">
        <f t="shared" ca="1" si="4"/>
        <v>0.39451379610210091</v>
      </c>
      <c r="C74">
        <f t="shared" ca="1" si="3"/>
        <v>144</v>
      </c>
    </row>
    <row r="75" spans="1:3" x14ac:dyDescent="0.25">
      <c r="A75">
        <f t="shared" si="5"/>
        <v>75</v>
      </c>
      <c r="B75">
        <f t="shared" ca="1" si="4"/>
        <v>0.5266661162562023</v>
      </c>
      <c r="C75">
        <f t="shared" ca="1" si="3"/>
        <v>115</v>
      </c>
    </row>
    <row r="76" spans="1:3" x14ac:dyDescent="0.25">
      <c r="A76">
        <f t="shared" si="5"/>
        <v>76</v>
      </c>
      <c r="B76">
        <f t="shared" ca="1" si="4"/>
        <v>0.64929800076176336</v>
      </c>
      <c r="C76">
        <f t="shared" ca="1" si="3"/>
        <v>84</v>
      </c>
    </row>
    <row r="77" spans="1:3" x14ac:dyDescent="0.25">
      <c r="A77">
        <f t="shared" si="5"/>
        <v>77</v>
      </c>
      <c r="B77">
        <f t="shared" ca="1" si="4"/>
        <v>0.40153798568293808</v>
      </c>
      <c r="C77">
        <f t="shared" ca="1" si="3"/>
        <v>142</v>
      </c>
    </row>
    <row r="78" spans="1:3" x14ac:dyDescent="0.25">
      <c r="A78">
        <f t="shared" si="5"/>
        <v>78</v>
      </c>
      <c r="B78">
        <f t="shared" ca="1" si="4"/>
        <v>0.76155312938878295</v>
      </c>
      <c r="C78">
        <f t="shared" ca="1" si="3"/>
        <v>53</v>
      </c>
    </row>
    <row r="79" spans="1:3" x14ac:dyDescent="0.25">
      <c r="A79">
        <f t="shared" si="5"/>
        <v>79</v>
      </c>
      <c r="B79">
        <f t="shared" ca="1" si="4"/>
        <v>0.1123575832374043</v>
      </c>
      <c r="C79">
        <f t="shared" ca="1" si="3"/>
        <v>207</v>
      </c>
    </row>
    <row r="80" spans="1:3" x14ac:dyDescent="0.25">
      <c r="A80">
        <f t="shared" si="5"/>
        <v>80</v>
      </c>
      <c r="B80">
        <f t="shared" ca="1" si="4"/>
        <v>0.99524906216712505</v>
      </c>
      <c r="C80">
        <f t="shared" ca="1" si="3"/>
        <v>4</v>
      </c>
    </row>
    <row r="81" spans="1:3" x14ac:dyDescent="0.25">
      <c r="A81">
        <f t="shared" si="5"/>
        <v>81</v>
      </c>
      <c r="B81">
        <f t="shared" ca="1" si="4"/>
        <v>7.1004261702782179E-2</v>
      </c>
      <c r="C81">
        <f t="shared" ca="1" si="3"/>
        <v>216</v>
      </c>
    </row>
    <row r="82" spans="1:3" x14ac:dyDescent="0.25">
      <c r="A82">
        <f t="shared" si="5"/>
        <v>82</v>
      </c>
      <c r="B82">
        <f t="shared" ca="1" si="4"/>
        <v>0.81294220131383832</v>
      </c>
      <c r="C82">
        <f t="shared" ca="1" si="3"/>
        <v>40</v>
      </c>
    </row>
    <row r="83" spans="1:3" x14ac:dyDescent="0.25">
      <c r="A83">
        <f t="shared" si="5"/>
        <v>83</v>
      </c>
      <c r="B83">
        <f t="shared" ca="1" si="4"/>
        <v>0.73844021288241002</v>
      </c>
      <c r="C83">
        <f t="shared" ca="1" si="3"/>
        <v>62</v>
      </c>
    </row>
    <row r="84" spans="1:3" x14ac:dyDescent="0.25">
      <c r="A84">
        <f t="shared" si="5"/>
        <v>84</v>
      </c>
      <c r="B84">
        <f t="shared" ca="1" si="4"/>
        <v>0.72047237086287186</v>
      </c>
      <c r="C84">
        <f t="shared" ca="1" si="3"/>
        <v>66</v>
      </c>
    </row>
    <row r="85" spans="1:3" x14ac:dyDescent="0.25">
      <c r="A85">
        <f t="shared" si="5"/>
        <v>85</v>
      </c>
      <c r="B85">
        <f t="shared" ca="1" si="4"/>
        <v>0.78368187655739419</v>
      </c>
      <c r="C85">
        <f t="shared" ca="1" si="3"/>
        <v>47</v>
      </c>
    </row>
    <row r="86" spans="1:3" x14ac:dyDescent="0.25">
      <c r="A86">
        <f t="shared" si="5"/>
        <v>86</v>
      </c>
      <c r="B86">
        <f t="shared" ca="1" si="4"/>
        <v>0.50317858229681411</v>
      </c>
      <c r="C86">
        <f t="shared" ca="1" si="3"/>
        <v>120</v>
      </c>
    </row>
    <row r="87" spans="1:3" x14ac:dyDescent="0.25">
      <c r="A87">
        <f t="shared" si="5"/>
        <v>87</v>
      </c>
      <c r="B87">
        <f t="shared" ca="1" si="4"/>
        <v>0.82802657890303544</v>
      </c>
      <c r="C87">
        <f t="shared" ca="1" si="3"/>
        <v>36</v>
      </c>
    </row>
    <row r="88" spans="1:3" x14ac:dyDescent="0.25">
      <c r="A88">
        <f t="shared" si="5"/>
        <v>88</v>
      </c>
      <c r="B88">
        <f t="shared" ca="1" si="4"/>
        <v>0.52153461718130334</v>
      </c>
      <c r="C88">
        <f t="shared" ca="1" si="3"/>
        <v>118</v>
      </c>
    </row>
    <row r="89" spans="1:3" x14ac:dyDescent="0.25">
      <c r="A89">
        <f t="shared" si="5"/>
        <v>89</v>
      </c>
      <c r="B89">
        <f t="shared" ca="1" si="4"/>
        <v>0.37813205405631056</v>
      </c>
      <c r="C89">
        <f t="shared" ca="1" si="3"/>
        <v>147</v>
      </c>
    </row>
    <row r="90" spans="1:3" x14ac:dyDescent="0.25">
      <c r="A90">
        <f t="shared" si="5"/>
        <v>90</v>
      </c>
      <c r="B90">
        <f t="shared" ca="1" si="4"/>
        <v>0.74415012184184282</v>
      </c>
      <c r="C90">
        <f t="shared" ca="1" si="3"/>
        <v>60</v>
      </c>
    </row>
    <row r="91" spans="1:3" x14ac:dyDescent="0.25">
      <c r="A91">
        <f t="shared" si="5"/>
        <v>91</v>
      </c>
      <c r="B91">
        <f t="shared" ca="1" si="4"/>
        <v>0.28423838335021268</v>
      </c>
      <c r="C91">
        <f t="shared" ca="1" si="3"/>
        <v>171</v>
      </c>
    </row>
    <row r="92" spans="1:3" x14ac:dyDescent="0.25">
      <c r="A92">
        <f t="shared" si="5"/>
        <v>92</v>
      </c>
      <c r="B92">
        <f t="shared" ca="1" si="4"/>
        <v>0.66918314141056801</v>
      </c>
      <c r="C92">
        <f t="shared" ca="1" si="3"/>
        <v>79</v>
      </c>
    </row>
    <row r="93" spans="1:3" x14ac:dyDescent="0.25">
      <c r="A93">
        <f t="shared" si="5"/>
        <v>93</v>
      </c>
      <c r="B93">
        <f t="shared" ca="1" si="4"/>
        <v>0.64500352259049876</v>
      </c>
      <c r="C93">
        <f t="shared" ca="1" si="3"/>
        <v>85</v>
      </c>
    </row>
    <row r="94" spans="1:3" x14ac:dyDescent="0.25">
      <c r="A94">
        <f t="shared" si="5"/>
        <v>94</v>
      </c>
      <c r="B94">
        <f t="shared" ca="1" si="4"/>
        <v>9.2573090016104365E-2</v>
      </c>
      <c r="C94">
        <f t="shared" ca="1" si="3"/>
        <v>209</v>
      </c>
    </row>
    <row r="95" spans="1:3" x14ac:dyDescent="0.25">
      <c r="A95">
        <f t="shared" si="5"/>
        <v>95</v>
      </c>
      <c r="B95">
        <f t="shared" ca="1" si="4"/>
        <v>0.88985443251986718</v>
      </c>
      <c r="C95">
        <f t="shared" ca="1" si="3"/>
        <v>26</v>
      </c>
    </row>
    <row r="96" spans="1:3" x14ac:dyDescent="0.25">
      <c r="A96">
        <f t="shared" si="5"/>
        <v>96</v>
      </c>
      <c r="B96">
        <f t="shared" ca="1" si="4"/>
        <v>0.76844999671347669</v>
      </c>
      <c r="C96">
        <f t="shared" ca="1" si="3"/>
        <v>51</v>
      </c>
    </row>
    <row r="97" spans="1:3" x14ac:dyDescent="0.25">
      <c r="A97">
        <f t="shared" si="5"/>
        <v>97</v>
      </c>
      <c r="B97">
        <f t="shared" ca="1" si="4"/>
        <v>5.3704979241311346E-3</v>
      </c>
      <c r="C97">
        <f t="shared" ca="1" si="3"/>
        <v>220</v>
      </c>
    </row>
    <row r="98" spans="1:3" x14ac:dyDescent="0.25">
      <c r="A98">
        <f t="shared" si="5"/>
        <v>98</v>
      </c>
      <c r="B98">
        <f t="shared" ca="1" si="4"/>
        <v>0.44698919880926657</v>
      </c>
      <c r="C98">
        <f t="shared" ca="1" si="3"/>
        <v>133</v>
      </c>
    </row>
    <row r="99" spans="1:3" x14ac:dyDescent="0.25">
      <c r="A99">
        <f t="shared" si="5"/>
        <v>99</v>
      </c>
      <c r="B99">
        <f t="shared" ca="1" si="4"/>
        <v>0.35924076484208856</v>
      </c>
      <c r="C99">
        <f t="shared" ca="1" si="3"/>
        <v>153</v>
      </c>
    </row>
    <row r="100" spans="1:3" x14ac:dyDescent="0.25">
      <c r="A100">
        <f t="shared" si="5"/>
        <v>100</v>
      </c>
      <c r="B100">
        <f t="shared" ca="1" si="4"/>
        <v>0.90940933329912466</v>
      </c>
      <c r="C100">
        <f t="shared" ca="1" si="3"/>
        <v>21</v>
      </c>
    </row>
    <row r="101" spans="1:3" x14ac:dyDescent="0.25">
      <c r="A101">
        <f t="shared" si="5"/>
        <v>101</v>
      </c>
      <c r="B101">
        <f t="shared" ca="1" si="4"/>
        <v>0.74832548359288231</v>
      </c>
      <c r="C101">
        <f t="shared" ca="1" si="3"/>
        <v>57</v>
      </c>
    </row>
    <row r="102" spans="1:3" x14ac:dyDescent="0.25">
      <c r="A102">
        <f t="shared" si="5"/>
        <v>102</v>
      </c>
      <c r="B102">
        <f t="shared" ca="1" si="4"/>
        <v>0.98469913719807545</v>
      </c>
      <c r="C102">
        <f t="shared" ca="1" si="3"/>
        <v>8</v>
      </c>
    </row>
    <row r="103" spans="1:3" x14ac:dyDescent="0.25">
      <c r="A103">
        <f t="shared" si="5"/>
        <v>103</v>
      </c>
      <c r="B103">
        <f t="shared" ca="1" si="4"/>
        <v>0.17593261609766619</v>
      </c>
      <c r="C103">
        <f t="shared" ca="1" si="3"/>
        <v>193</v>
      </c>
    </row>
    <row r="104" spans="1:3" x14ac:dyDescent="0.25">
      <c r="A104">
        <f t="shared" si="5"/>
        <v>104</v>
      </c>
      <c r="B104">
        <f t="shared" ca="1" si="4"/>
        <v>0.37768994249718402</v>
      </c>
      <c r="C104">
        <f t="shared" ca="1" si="3"/>
        <v>148</v>
      </c>
    </row>
    <row r="105" spans="1:3" x14ac:dyDescent="0.25">
      <c r="A105">
        <f t="shared" si="5"/>
        <v>105</v>
      </c>
      <c r="B105">
        <f t="shared" ca="1" si="4"/>
        <v>0.41892287090470581</v>
      </c>
      <c r="C105">
        <f t="shared" ca="1" si="3"/>
        <v>141</v>
      </c>
    </row>
    <row r="106" spans="1:3" x14ac:dyDescent="0.25">
      <c r="A106">
        <f t="shared" si="5"/>
        <v>106</v>
      </c>
      <c r="B106">
        <f t="shared" ca="1" si="4"/>
        <v>7.9384460419246738E-2</v>
      </c>
      <c r="C106">
        <f t="shared" ca="1" si="3"/>
        <v>213</v>
      </c>
    </row>
    <row r="107" spans="1:3" x14ac:dyDescent="0.25">
      <c r="A107">
        <f t="shared" si="5"/>
        <v>107</v>
      </c>
      <c r="B107">
        <f t="shared" ca="1" si="4"/>
        <v>0.80011369553962097</v>
      </c>
      <c r="C107">
        <f t="shared" ca="1" si="3"/>
        <v>43</v>
      </c>
    </row>
    <row r="108" spans="1:3" x14ac:dyDescent="0.25">
      <c r="A108">
        <f t="shared" si="5"/>
        <v>108</v>
      </c>
      <c r="B108">
        <f t="shared" ca="1" si="4"/>
        <v>0.8801697882964048</v>
      </c>
      <c r="C108">
        <f t="shared" ca="1" si="3"/>
        <v>28</v>
      </c>
    </row>
    <row r="109" spans="1:3" x14ac:dyDescent="0.25">
      <c r="A109">
        <f t="shared" si="5"/>
        <v>109</v>
      </c>
      <c r="B109">
        <f t="shared" ca="1" si="4"/>
        <v>0.1798247923315438</v>
      </c>
      <c r="C109">
        <f t="shared" ca="1" si="3"/>
        <v>192</v>
      </c>
    </row>
    <row r="110" spans="1:3" x14ac:dyDescent="0.25">
      <c r="A110">
        <f t="shared" si="5"/>
        <v>110</v>
      </c>
      <c r="B110">
        <f t="shared" ca="1" si="4"/>
        <v>7.4634505393376682E-2</v>
      </c>
      <c r="C110">
        <f t="shared" ca="1" si="3"/>
        <v>214</v>
      </c>
    </row>
    <row r="111" spans="1:3" x14ac:dyDescent="0.25">
      <c r="A111">
        <f t="shared" si="5"/>
        <v>111</v>
      </c>
      <c r="B111">
        <f t="shared" ca="1" si="4"/>
        <v>0.18203091094192547</v>
      </c>
      <c r="C111">
        <f t="shared" ca="1" si="3"/>
        <v>191</v>
      </c>
    </row>
    <row r="112" spans="1:3" x14ac:dyDescent="0.25">
      <c r="A112">
        <f t="shared" si="5"/>
        <v>112</v>
      </c>
      <c r="B112">
        <f t="shared" ca="1" si="4"/>
        <v>0.19235289875135342</v>
      </c>
      <c r="C112">
        <f t="shared" ca="1" si="3"/>
        <v>189</v>
      </c>
    </row>
    <row r="113" spans="1:3" x14ac:dyDescent="0.25">
      <c r="A113">
        <f t="shared" si="5"/>
        <v>113</v>
      </c>
      <c r="B113">
        <f t="shared" ca="1" si="4"/>
        <v>0.99531267918587418</v>
      </c>
      <c r="C113">
        <f t="shared" ca="1" si="3"/>
        <v>3</v>
      </c>
    </row>
    <row r="114" spans="1:3" x14ac:dyDescent="0.25">
      <c r="A114">
        <f t="shared" si="5"/>
        <v>114</v>
      </c>
      <c r="B114">
        <f t="shared" ca="1" si="4"/>
        <v>0.16233857349276126</v>
      </c>
      <c r="C114">
        <f t="shared" ca="1" si="3"/>
        <v>200</v>
      </c>
    </row>
    <row r="115" spans="1:3" x14ac:dyDescent="0.25">
      <c r="A115">
        <f t="shared" si="5"/>
        <v>115</v>
      </c>
      <c r="B115">
        <f t="shared" ca="1" si="4"/>
        <v>0.50048551762030569</v>
      </c>
      <c r="C115">
        <f t="shared" ca="1" si="3"/>
        <v>121</v>
      </c>
    </row>
    <row r="116" spans="1:3" x14ac:dyDescent="0.25">
      <c r="A116">
        <f t="shared" si="5"/>
        <v>116</v>
      </c>
      <c r="B116">
        <f t="shared" ca="1" si="4"/>
        <v>0.17183350475474424</v>
      </c>
      <c r="C116">
        <f t="shared" ca="1" si="3"/>
        <v>194</v>
      </c>
    </row>
    <row r="117" spans="1:3" x14ac:dyDescent="0.25">
      <c r="A117">
        <f t="shared" si="5"/>
        <v>117</v>
      </c>
      <c r="B117">
        <f t="shared" ca="1" si="4"/>
        <v>0.85239618235269776</v>
      </c>
      <c r="C117">
        <f t="shared" ca="1" si="3"/>
        <v>32</v>
      </c>
    </row>
    <row r="118" spans="1:3" x14ac:dyDescent="0.25">
      <c r="A118">
        <f t="shared" si="5"/>
        <v>118</v>
      </c>
      <c r="B118">
        <f t="shared" ca="1" si="4"/>
        <v>0.59159927553044722</v>
      </c>
      <c r="C118">
        <f t="shared" ca="1" si="3"/>
        <v>96</v>
      </c>
    </row>
    <row r="119" spans="1:3" x14ac:dyDescent="0.25">
      <c r="A119">
        <f t="shared" si="5"/>
        <v>119</v>
      </c>
      <c r="B119">
        <f t="shared" ca="1" si="4"/>
        <v>0.3508165338955338</v>
      </c>
      <c r="C119">
        <f t="shared" ca="1" si="3"/>
        <v>154</v>
      </c>
    </row>
    <row r="120" spans="1:3" x14ac:dyDescent="0.25">
      <c r="A120">
        <f t="shared" si="5"/>
        <v>120</v>
      </c>
      <c r="B120">
        <f t="shared" ca="1" si="4"/>
        <v>0.67754354529337313</v>
      </c>
      <c r="C120">
        <f t="shared" ca="1" si="3"/>
        <v>74</v>
      </c>
    </row>
    <row r="121" spans="1:3" x14ac:dyDescent="0.25">
      <c r="A121">
        <f t="shared" si="5"/>
        <v>121</v>
      </c>
      <c r="B121">
        <f t="shared" ca="1" si="4"/>
        <v>0.63091151877437168</v>
      </c>
      <c r="C121">
        <f t="shared" ca="1" si="3"/>
        <v>86</v>
      </c>
    </row>
    <row r="122" spans="1:3" x14ac:dyDescent="0.25">
      <c r="A122">
        <f t="shared" si="5"/>
        <v>122</v>
      </c>
      <c r="B122">
        <f t="shared" ca="1" si="4"/>
        <v>0.49437826130338558</v>
      </c>
      <c r="C122">
        <f t="shared" ca="1" si="3"/>
        <v>125</v>
      </c>
    </row>
    <row r="123" spans="1:3" x14ac:dyDescent="0.25">
      <c r="A123">
        <f t="shared" si="5"/>
        <v>123</v>
      </c>
      <c r="B123">
        <f t="shared" ca="1" si="4"/>
        <v>0.9603393674744144</v>
      </c>
      <c r="C123">
        <f t="shared" ca="1" si="3"/>
        <v>10</v>
      </c>
    </row>
    <row r="124" spans="1:3" x14ac:dyDescent="0.25">
      <c r="A124">
        <f t="shared" si="5"/>
        <v>124</v>
      </c>
      <c r="B124">
        <f t="shared" ca="1" si="4"/>
        <v>0.1170672235276794</v>
      </c>
      <c r="C124">
        <f t="shared" ca="1" si="3"/>
        <v>205</v>
      </c>
    </row>
    <row r="125" spans="1:3" x14ac:dyDescent="0.25">
      <c r="A125">
        <f t="shared" si="5"/>
        <v>125</v>
      </c>
      <c r="B125">
        <f t="shared" ca="1" si="4"/>
        <v>0.4948088550406301</v>
      </c>
      <c r="C125">
        <f t="shared" ca="1" si="3"/>
        <v>124</v>
      </c>
    </row>
    <row r="126" spans="1:3" x14ac:dyDescent="0.25">
      <c r="A126">
        <f t="shared" si="5"/>
        <v>126</v>
      </c>
      <c r="B126">
        <f t="shared" ca="1" si="4"/>
        <v>0.77327081850727764</v>
      </c>
      <c r="C126">
        <f t="shared" ca="1" si="3"/>
        <v>49</v>
      </c>
    </row>
    <row r="127" spans="1:3" x14ac:dyDescent="0.25">
      <c r="A127">
        <f t="shared" si="5"/>
        <v>127</v>
      </c>
      <c r="B127">
        <f t="shared" ca="1" si="4"/>
        <v>0.93064060835232243</v>
      </c>
      <c r="C127">
        <f t="shared" ca="1" si="3"/>
        <v>16</v>
      </c>
    </row>
    <row r="128" spans="1:3" x14ac:dyDescent="0.25">
      <c r="A128">
        <f t="shared" si="5"/>
        <v>128</v>
      </c>
      <c r="B128">
        <f t="shared" ca="1" si="4"/>
        <v>0.34344686160258153</v>
      </c>
      <c r="C128">
        <f t="shared" ca="1" si="3"/>
        <v>156</v>
      </c>
    </row>
    <row r="129" spans="1:3" x14ac:dyDescent="0.25">
      <c r="A129">
        <f t="shared" si="5"/>
        <v>129</v>
      </c>
      <c r="B129">
        <f t="shared" ca="1" si="4"/>
        <v>0.37449256456635127</v>
      </c>
      <c r="C129">
        <f t="shared" ref="C129:C192" ca="1" si="6">RANK(B129,$B$1:$B$220,0)</f>
        <v>149</v>
      </c>
    </row>
    <row r="130" spans="1:3" x14ac:dyDescent="0.25">
      <c r="A130">
        <f t="shared" si="5"/>
        <v>130</v>
      </c>
      <c r="B130">
        <f t="shared" ref="B130:B193" ca="1" si="7">RAND()</f>
        <v>0.6705838541398591</v>
      </c>
      <c r="C130">
        <f t="shared" ca="1" si="6"/>
        <v>78</v>
      </c>
    </row>
    <row r="131" spans="1:3" x14ac:dyDescent="0.25">
      <c r="A131">
        <f t="shared" ref="A131:A194" si="8">+A130+1</f>
        <v>131</v>
      </c>
      <c r="B131">
        <f t="shared" ca="1" si="7"/>
        <v>7.258609195753174E-2</v>
      </c>
      <c r="C131">
        <f t="shared" ca="1" si="6"/>
        <v>215</v>
      </c>
    </row>
    <row r="132" spans="1:3" x14ac:dyDescent="0.25">
      <c r="A132">
        <f t="shared" si="8"/>
        <v>132</v>
      </c>
      <c r="B132">
        <f t="shared" ca="1" si="7"/>
        <v>0.20292578298709063</v>
      </c>
      <c r="C132">
        <f t="shared" ca="1" si="6"/>
        <v>188</v>
      </c>
    </row>
    <row r="133" spans="1:3" x14ac:dyDescent="0.25">
      <c r="A133">
        <f t="shared" si="8"/>
        <v>133</v>
      </c>
      <c r="B133">
        <f t="shared" ca="1" si="7"/>
        <v>0.74868921043996428</v>
      </c>
      <c r="C133">
        <f t="shared" ca="1" si="6"/>
        <v>56</v>
      </c>
    </row>
    <row r="134" spans="1:3" x14ac:dyDescent="0.25">
      <c r="A134">
        <f t="shared" si="8"/>
        <v>134</v>
      </c>
      <c r="B134">
        <f t="shared" ca="1" si="7"/>
        <v>0.59489161644613731</v>
      </c>
      <c r="C134">
        <f t="shared" ca="1" si="6"/>
        <v>93</v>
      </c>
    </row>
    <row r="135" spans="1:3" x14ac:dyDescent="0.25">
      <c r="A135">
        <f t="shared" si="8"/>
        <v>135</v>
      </c>
      <c r="B135">
        <f t="shared" ca="1" si="7"/>
        <v>0.90220401035635411</v>
      </c>
      <c r="C135">
        <f t="shared" ca="1" si="6"/>
        <v>24</v>
      </c>
    </row>
    <row r="136" spans="1:3" x14ac:dyDescent="0.25">
      <c r="A136">
        <f t="shared" si="8"/>
        <v>136</v>
      </c>
      <c r="B136">
        <f t="shared" ca="1" si="7"/>
        <v>0.21104077866126136</v>
      </c>
      <c r="C136">
        <f t="shared" ca="1" si="6"/>
        <v>185</v>
      </c>
    </row>
    <row r="137" spans="1:3" x14ac:dyDescent="0.25">
      <c r="A137">
        <f t="shared" si="8"/>
        <v>137</v>
      </c>
      <c r="B137">
        <f t="shared" ca="1" si="7"/>
        <v>0.53892193578809999</v>
      </c>
      <c r="C137">
        <f t="shared" ca="1" si="6"/>
        <v>112</v>
      </c>
    </row>
    <row r="138" spans="1:3" x14ac:dyDescent="0.25">
      <c r="A138">
        <f t="shared" si="8"/>
        <v>138</v>
      </c>
      <c r="B138">
        <f t="shared" ca="1" si="7"/>
        <v>0.13753189062079418</v>
      </c>
      <c r="C138">
        <f t="shared" ca="1" si="6"/>
        <v>202</v>
      </c>
    </row>
    <row r="139" spans="1:3" x14ac:dyDescent="0.25">
      <c r="A139">
        <f t="shared" si="8"/>
        <v>139</v>
      </c>
      <c r="B139">
        <f t="shared" ca="1" si="7"/>
        <v>0.56332820981338894</v>
      </c>
      <c r="C139">
        <f t="shared" ca="1" si="6"/>
        <v>103</v>
      </c>
    </row>
    <row r="140" spans="1:3" x14ac:dyDescent="0.25">
      <c r="A140">
        <f t="shared" si="8"/>
        <v>140</v>
      </c>
      <c r="B140">
        <f t="shared" ca="1" si="7"/>
        <v>0.11667539135577287</v>
      </c>
      <c r="C140">
        <f t="shared" ca="1" si="6"/>
        <v>206</v>
      </c>
    </row>
    <row r="141" spans="1:3" x14ac:dyDescent="0.25">
      <c r="A141">
        <f t="shared" si="8"/>
        <v>141</v>
      </c>
      <c r="B141">
        <f t="shared" ca="1" si="7"/>
        <v>0.51503553178345984</v>
      </c>
      <c r="C141">
        <f t="shared" ca="1" si="6"/>
        <v>119</v>
      </c>
    </row>
    <row r="142" spans="1:3" x14ac:dyDescent="0.25">
      <c r="A142">
        <f t="shared" si="8"/>
        <v>142</v>
      </c>
      <c r="B142">
        <f t="shared" ca="1" si="7"/>
        <v>0.9760372939671933</v>
      </c>
      <c r="C142">
        <f t="shared" ca="1" si="6"/>
        <v>9</v>
      </c>
    </row>
    <row r="143" spans="1:3" x14ac:dyDescent="0.25">
      <c r="A143">
        <f t="shared" si="8"/>
        <v>143</v>
      </c>
      <c r="B143">
        <f t="shared" ca="1" si="7"/>
        <v>0.52399820793206364</v>
      </c>
      <c r="C143">
        <f t="shared" ca="1" si="6"/>
        <v>116</v>
      </c>
    </row>
    <row r="144" spans="1:3" x14ac:dyDescent="0.25">
      <c r="A144">
        <f t="shared" si="8"/>
        <v>144</v>
      </c>
      <c r="B144">
        <f t="shared" ca="1" si="7"/>
        <v>0.87576077154476339</v>
      </c>
      <c r="C144">
        <f t="shared" ca="1" si="6"/>
        <v>29</v>
      </c>
    </row>
    <row r="145" spans="1:3" x14ac:dyDescent="0.25">
      <c r="A145">
        <f t="shared" si="8"/>
        <v>145</v>
      </c>
      <c r="B145">
        <f t="shared" ca="1" si="7"/>
        <v>0.31148410707216345</v>
      </c>
      <c r="C145">
        <f t="shared" ca="1" si="6"/>
        <v>162</v>
      </c>
    </row>
    <row r="146" spans="1:3" x14ac:dyDescent="0.25">
      <c r="A146">
        <f t="shared" si="8"/>
        <v>146</v>
      </c>
      <c r="B146">
        <f t="shared" ca="1" si="7"/>
        <v>0.1665517748692702</v>
      </c>
      <c r="C146">
        <f t="shared" ca="1" si="6"/>
        <v>196</v>
      </c>
    </row>
    <row r="147" spans="1:3" x14ac:dyDescent="0.25">
      <c r="A147">
        <f t="shared" si="8"/>
        <v>147</v>
      </c>
      <c r="B147">
        <f t="shared" ca="1" si="7"/>
        <v>0.44263520469953754</v>
      </c>
      <c r="C147">
        <f t="shared" ca="1" si="6"/>
        <v>134</v>
      </c>
    </row>
    <row r="148" spans="1:3" x14ac:dyDescent="0.25">
      <c r="A148">
        <f t="shared" si="8"/>
        <v>148</v>
      </c>
      <c r="B148">
        <f t="shared" ca="1" si="7"/>
        <v>0.95141640428048091</v>
      </c>
      <c r="C148">
        <f t="shared" ca="1" si="6"/>
        <v>13</v>
      </c>
    </row>
    <row r="149" spans="1:3" x14ac:dyDescent="0.25">
      <c r="A149">
        <f t="shared" si="8"/>
        <v>149</v>
      </c>
      <c r="B149">
        <f t="shared" ca="1" si="7"/>
        <v>0.55760491678574531</v>
      </c>
      <c r="C149">
        <f t="shared" ca="1" si="6"/>
        <v>108</v>
      </c>
    </row>
    <row r="150" spans="1:3" x14ac:dyDescent="0.25">
      <c r="A150">
        <f t="shared" si="8"/>
        <v>150</v>
      </c>
      <c r="B150">
        <f t="shared" ca="1" si="7"/>
        <v>0.92098342882448425</v>
      </c>
      <c r="C150">
        <f t="shared" ca="1" si="6"/>
        <v>19</v>
      </c>
    </row>
    <row r="151" spans="1:3" x14ac:dyDescent="0.25">
      <c r="A151">
        <f t="shared" si="8"/>
        <v>151</v>
      </c>
      <c r="B151">
        <f t="shared" ca="1" si="7"/>
        <v>0.99914742670057599</v>
      </c>
      <c r="C151">
        <f t="shared" ca="1" si="6"/>
        <v>1</v>
      </c>
    </row>
    <row r="152" spans="1:3" x14ac:dyDescent="0.25">
      <c r="A152">
        <f t="shared" si="8"/>
        <v>152</v>
      </c>
      <c r="B152">
        <f t="shared" ca="1" si="7"/>
        <v>0.24548311271876011</v>
      </c>
      <c r="C152">
        <f t="shared" ca="1" si="6"/>
        <v>176</v>
      </c>
    </row>
    <row r="153" spans="1:3" x14ac:dyDescent="0.25">
      <c r="A153">
        <f t="shared" si="8"/>
        <v>153</v>
      </c>
      <c r="B153">
        <f t="shared" ca="1" si="7"/>
        <v>0.34355696794152302</v>
      </c>
      <c r="C153">
        <f t="shared" ca="1" si="6"/>
        <v>155</v>
      </c>
    </row>
    <row r="154" spans="1:3" x14ac:dyDescent="0.25">
      <c r="A154">
        <f t="shared" si="8"/>
        <v>154</v>
      </c>
      <c r="B154">
        <f t="shared" ca="1" si="7"/>
        <v>0.62774004757669033</v>
      </c>
      <c r="C154">
        <f t="shared" ca="1" si="6"/>
        <v>87</v>
      </c>
    </row>
    <row r="155" spans="1:3" x14ac:dyDescent="0.25">
      <c r="A155">
        <f t="shared" si="8"/>
        <v>155</v>
      </c>
      <c r="B155">
        <f t="shared" ca="1" si="7"/>
        <v>0.1820950208676041</v>
      </c>
      <c r="C155">
        <f t="shared" ca="1" si="6"/>
        <v>190</v>
      </c>
    </row>
    <row r="156" spans="1:3" x14ac:dyDescent="0.25">
      <c r="A156">
        <f t="shared" si="8"/>
        <v>156</v>
      </c>
      <c r="B156">
        <f t="shared" ca="1" si="7"/>
        <v>0.70817289393297644</v>
      </c>
      <c r="C156">
        <f t="shared" ca="1" si="6"/>
        <v>67</v>
      </c>
    </row>
    <row r="157" spans="1:3" x14ac:dyDescent="0.25">
      <c r="A157">
        <f t="shared" si="8"/>
        <v>157</v>
      </c>
      <c r="B157">
        <f t="shared" ca="1" si="7"/>
        <v>0.28362278183099232</v>
      </c>
      <c r="C157">
        <f t="shared" ca="1" si="6"/>
        <v>172</v>
      </c>
    </row>
    <row r="158" spans="1:3" x14ac:dyDescent="0.25">
      <c r="A158">
        <f t="shared" si="8"/>
        <v>158</v>
      </c>
      <c r="B158">
        <f t="shared" ca="1" si="7"/>
        <v>0.8593787948492323</v>
      </c>
      <c r="C158">
        <f t="shared" ca="1" si="6"/>
        <v>31</v>
      </c>
    </row>
    <row r="159" spans="1:3" x14ac:dyDescent="0.25">
      <c r="A159">
        <f t="shared" si="8"/>
        <v>159</v>
      </c>
      <c r="B159">
        <f t="shared" ca="1" si="7"/>
        <v>0.95209853892817264</v>
      </c>
      <c r="C159">
        <f t="shared" ca="1" si="6"/>
        <v>12</v>
      </c>
    </row>
    <row r="160" spans="1:3" x14ac:dyDescent="0.25">
      <c r="A160">
        <f t="shared" si="8"/>
        <v>160</v>
      </c>
      <c r="B160">
        <f t="shared" ca="1" si="7"/>
        <v>0.72635767594313405</v>
      </c>
      <c r="C160">
        <f t="shared" ca="1" si="6"/>
        <v>64</v>
      </c>
    </row>
    <row r="161" spans="1:3" x14ac:dyDescent="0.25">
      <c r="A161">
        <f t="shared" si="8"/>
        <v>161</v>
      </c>
      <c r="B161">
        <f t="shared" ca="1" si="7"/>
        <v>0.77811987888279777</v>
      </c>
      <c r="C161">
        <f t="shared" ca="1" si="6"/>
        <v>48</v>
      </c>
    </row>
    <row r="162" spans="1:3" x14ac:dyDescent="0.25">
      <c r="A162">
        <f t="shared" si="8"/>
        <v>162</v>
      </c>
      <c r="B162">
        <f t="shared" ca="1" si="7"/>
        <v>0.26020744757287373</v>
      </c>
      <c r="C162">
        <f t="shared" ca="1" si="6"/>
        <v>174</v>
      </c>
    </row>
    <row r="163" spans="1:3" x14ac:dyDescent="0.25">
      <c r="A163">
        <f t="shared" si="8"/>
        <v>163</v>
      </c>
      <c r="B163">
        <f t="shared" ca="1" si="7"/>
        <v>0.9923711793402652</v>
      </c>
      <c r="C163">
        <f t="shared" ca="1" si="6"/>
        <v>5</v>
      </c>
    </row>
    <row r="164" spans="1:3" x14ac:dyDescent="0.25">
      <c r="A164">
        <f t="shared" si="8"/>
        <v>164</v>
      </c>
      <c r="B164">
        <f t="shared" ca="1" si="7"/>
        <v>0.82974606867255385</v>
      </c>
      <c r="C164">
        <f t="shared" ca="1" si="6"/>
        <v>35</v>
      </c>
    </row>
    <row r="165" spans="1:3" x14ac:dyDescent="0.25">
      <c r="A165">
        <f t="shared" si="8"/>
        <v>165</v>
      </c>
      <c r="B165">
        <f t="shared" ca="1" si="7"/>
        <v>0.61544501142781349</v>
      </c>
      <c r="C165">
        <f t="shared" ca="1" si="6"/>
        <v>90</v>
      </c>
    </row>
    <row r="166" spans="1:3" x14ac:dyDescent="0.25">
      <c r="A166">
        <f t="shared" si="8"/>
        <v>166</v>
      </c>
      <c r="B166">
        <f t="shared" ca="1" si="7"/>
        <v>3.4228343409607898E-2</v>
      </c>
      <c r="C166">
        <f t="shared" ca="1" si="6"/>
        <v>219</v>
      </c>
    </row>
    <row r="167" spans="1:3" x14ac:dyDescent="0.25">
      <c r="A167">
        <f t="shared" si="8"/>
        <v>167</v>
      </c>
      <c r="B167">
        <f t="shared" ca="1" si="7"/>
        <v>0.68483303913275584</v>
      </c>
      <c r="C167">
        <f t="shared" ca="1" si="6"/>
        <v>72</v>
      </c>
    </row>
    <row r="168" spans="1:3" x14ac:dyDescent="0.25">
      <c r="A168">
        <f t="shared" si="8"/>
        <v>168</v>
      </c>
      <c r="B168">
        <f t="shared" ca="1" si="7"/>
        <v>0.4936998015549765</v>
      </c>
      <c r="C168">
        <f t="shared" ca="1" si="6"/>
        <v>126</v>
      </c>
    </row>
    <row r="169" spans="1:3" x14ac:dyDescent="0.25">
      <c r="A169">
        <f t="shared" si="8"/>
        <v>169</v>
      </c>
      <c r="B169">
        <f t="shared" ca="1" si="7"/>
        <v>0.21137779906231569</v>
      </c>
      <c r="C169">
        <f t="shared" ca="1" si="6"/>
        <v>184</v>
      </c>
    </row>
    <row r="170" spans="1:3" x14ac:dyDescent="0.25">
      <c r="A170">
        <f t="shared" si="8"/>
        <v>170</v>
      </c>
      <c r="B170">
        <f t="shared" ca="1" si="7"/>
        <v>8.9178216057529514E-2</v>
      </c>
      <c r="C170">
        <f t="shared" ca="1" si="6"/>
        <v>211</v>
      </c>
    </row>
    <row r="171" spans="1:3" x14ac:dyDescent="0.25">
      <c r="A171">
        <f t="shared" si="8"/>
        <v>171</v>
      </c>
      <c r="B171">
        <f t="shared" ca="1" si="7"/>
        <v>0.33145138776181848</v>
      </c>
      <c r="C171">
        <f t="shared" ca="1" si="6"/>
        <v>158</v>
      </c>
    </row>
    <row r="172" spans="1:3" x14ac:dyDescent="0.25">
      <c r="A172">
        <f t="shared" si="8"/>
        <v>172</v>
      </c>
      <c r="B172">
        <f t="shared" ca="1" si="7"/>
        <v>0.30784821311763244</v>
      </c>
      <c r="C172">
        <f t="shared" ca="1" si="6"/>
        <v>163</v>
      </c>
    </row>
    <row r="173" spans="1:3" x14ac:dyDescent="0.25">
      <c r="A173">
        <f t="shared" si="8"/>
        <v>173</v>
      </c>
      <c r="B173">
        <f t="shared" ca="1" si="7"/>
        <v>0.67058663414997366</v>
      </c>
      <c r="C173">
        <f t="shared" ca="1" si="6"/>
        <v>77</v>
      </c>
    </row>
    <row r="174" spans="1:3" x14ac:dyDescent="0.25">
      <c r="A174">
        <f t="shared" si="8"/>
        <v>174</v>
      </c>
      <c r="B174">
        <f t="shared" ca="1" si="7"/>
        <v>0.91986880859656539</v>
      </c>
      <c r="C174">
        <f t="shared" ca="1" si="6"/>
        <v>20</v>
      </c>
    </row>
    <row r="175" spans="1:3" x14ac:dyDescent="0.25">
      <c r="A175">
        <f t="shared" si="8"/>
        <v>175</v>
      </c>
      <c r="B175">
        <f t="shared" ca="1" si="7"/>
        <v>0.56044383720411839</v>
      </c>
      <c r="C175">
        <f t="shared" ca="1" si="6"/>
        <v>105</v>
      </c>
    </row>
    <row r="176" spans="1:3" x14ac:dyDescent="0.25">
      <c r="A176">
        <f t="shared" si="8"/>
        <v>176</v>
      </c>
      <c r="B176">
        <f t="shared" ca="1" si="7"/>
        <v>0.81490763866469373</v>
      </c>
      <c r="C176">
        <f t="shared" ca="1" si="6"/>
        <v>39</v>
      </c>
    </row>
    <row r="177" spans="1:3" x14ac:dyDescent="0.25">
      <c r="A177">
        <f t="shared" si="8"/>
        <v>177</v>
      </c>
      <c r="B177">
        <f t="shared" ca="1" si="7"/>
        <v>0.52368932519492484</v>
      </c>
      <c r="C177">
        <f t="shared" ca="1" si="6"/>
        <v>117</v>
      </c>
    </row>
    <row r="178" spans="1:3" x14ac:dyDescent="0.25">
      <c r="A178">
        <f t="shared" si="8"/>
        <v>178</v>
      </c>
      <c r="B178">
        <f t="shared" ca="1" si="7"/>
        <v>0.23459600076587139</v>
      </c>
      <c r="C178">
        <f t="shared" ca="1" si="6"/>
        <v>178</v>
      </c>
    </row>
    <row r="179" spans="1:3" x14ac:dyDescent="0.25">
      <c r="A179">
        <f t="shared" si="8"/>
        <v>179</v>
      </c>
      <c r="B179">
        <f t="shared" ca="1" si="7"/>
        <v>0.24867063745637985</v>
      </c>
      <c r="C179">
        <f t="shared" ca="1" si="6"/>
        <v>175</v>
      </c>
    </row>
    <row r="180" spans="1:3" x14ac:dyDescent="0.25">
      <c r="A180">
        <f t="shared" si="8"/>
        <v>180</v>
      </c>
      <c r="B180">
        <f t="shared" ca="1" si="7"/>
        <v>0.43637378793061865</v>
      </c>
      <c r="C180">
        <f t="shared" ca="1" si="6"/>
        <v>136</v>
      </c>
    </row>
    <row r="181" spans="1:3" x14ac:dyDescent="0.25">
      <c r="A181">
        <f t="shared" si="8"/>
        <v>181</v>
      </c>
      <c r="B181">
        <f t="shared" ca="1" si="7"/>
        <v>0.26888820866246621</v>
      </c>
      <c r="C181">
        <f t="shared" ca="1" si="6"/>
        <v>173</v>
      </c>
    </row>
    <row r="182" spans="1:3" x14ac:dyDescent="0.25">
      <c r="A182">
        <f t="shared" si="8"/>
        <v>182</v>
      </c>
      <c r="B182">
        <f t="shared" ca="1" si="7"/>
        <v>0.88649464278458667</v>
      </c>
      <c r="C182">
        <f t="shared" ca="1" si="6"/>
        <v>27</v>
      </c>
    </row>
    <row r="183" spans="1:3" x14ac:dyDescent="0.25">
      <c r="A183">
        <f t="shared" si="8"/>
        <v>183</v>
      </c>
      <c r="B183">
        <f t="shared" ca="1" si="7"/>
        <v>0.67805711346839548</v>
      </c>
      <c r="C183">
        <f t="shared" ca="1" si="6"/>
        <v>73</v>
      </c>
    </row>
    <row r="184" spans="1:3" x14ac:dyDescent="0.25">
      <c r="A184">
        <f t="shared" si="8"/>
        <v>184</v>
      </c>
      <c r="B184">
        <f t="shared" ca="1" si="7"/>
        <v>0.32045504176750494</v>
      </c>
      <c r="C184">
        <f t="shared" ca="1" si="6"/>
        <v>161</v>
      </c>
    </row>
    <row r="185" spans="1:3" x14ac:dyDescent="0.25">
      <c r="A185">
        <f t="shared" si="8"/>
        <v>185</v>
      </c>
      <c r="B185">
        <f t="shared" ca="1" si="7"/>
        <v>0.12175896803139452</v>
      </c>
      <c r="C185">
        <f t="shared" ca="1" si="6"/>
        <v>204</v>
      </c>
    </row>
    <row r="186" spans="1:3" x14ac:dyDescent="0.25">
      <c r="A186">
        <f t="shared" si="8"/>
        <v>186</v>
      </c>
      <c r="B186">
        <f t="shared" ca="1" si="7"/>
        <v>0.22322222428485883</v>
      </c>
      <c r="C186">
        <f t="shared" ca="1" si="6"/>
        <v>182</v>
      </c>
    </row>
    <row r="187" spans="1:3" x14ac:dyDescent="0.25">
      <c r="A187">
        <f t="shared" si="8"/>
        <v>187</v>
      </c>
      <c r="B187">
        <f t="shared" ca="1" si="7"/>
        <v>0.89917995748916646</v>
      </c>
      <c r="C187">
        <f t="shared" ca="1" si="6"/>
        <v>25</v>
      </c>
    </row>
    <row r="188" spans="1:3" x14ac:dyDescent="0.25">
      <c r="A188">
        <f t="shared" si="8"/>
        <v>188</v>
      </c>
      <c r="B188">
        <f t="shared" ca="1" si="7"/>
        <v>0.43519704421621108</v>
      </c>
      <c r="C188">
        <f t="shared" ca="1" si="6"/>
        <v>137</v>
      </c>
    </row>
    <row r="189" spans="1:3" x14ac:dyDescent="0.25">
      <c r="A189">
        <f t="shared" si="8"/>
        <v>189</v>
      </c>
      <c r="B189">
        <f t="shared" ca="1" si="7"/>
        <v>0.70633029682748028</v>
      </c>
      <c r="C189">
        <f t="shared" ca="1" si="6"/>
        <v>68</v>
      </c>
    </row>
    <row r="190" spans="1:3" x14ac:dyDescent="0.25">
      <c r="A190">
        <f t="shared" si="8"/>
        <v>190</v>
      </c>
      <c r="B190">
        <f t="shared" ca="1" si="7"/>
        <v>0.98882977399916538</v>
      </c>
      <c r="C190">
        <f t="shared" ca="1" si="6"/>
        <v>7</v>
      </c>
    </row>
    <row r="191" spans="1:3" x14ac:dyDescent="0.25">
      <c r="A191">
        <f t="shared" si="8"/>
        <v>191</v>
      </c>
      <c r="B191">
        <f t="shared" ca="1" si="7"/>
        <v>0.99747763147153923</v>
      </c>
      <c r="C191">
        <f t="shared" ca="1" si="6"/>
        <v>2</v>
      </c>
    </row>
    <row r="192" spans="1:3" x14ac:dyDescent="0.25">
      <c r="A192">
        <f t="shared" si="8"/>
        <v>192</v>
      </c>
      <c r="B192">
        <f t="shared" ca="1" si="7"/>
        <v>0.16700991221860018</v>
      </c>
      <c r="C192">
        <f t="shared" ca="1" si="6"/>
        <v>195</v>
      </c>
    </row>
    <row r="193" spans="1:3" x14ac:dyDescent="0.25">
      <c r="A193">
        <f t="shared" si="8"/>
        <v>193</v>
      </c>
      <c r="B193">
        <f t="shared" ca="1" si="7"/>
        <v>0.43754349686157834</v>
      </c>
      <c r="C193">
        <f t="shared" ref="C193:C219" ca="1" si="9">RANK(B193,$B$1:$B$220,0)</f>
        <v>135</v>
      </c>
    </row>
    <row r="194" spans="1:3" x14ac:dyDescent="0.25">
      <c r="A194">
        <f t="shared" si="8"/>
        <v>194</v>
      </c>
      <c r="B194">
        <f t="shared" ref="B194:B220" ca="1" si="10">RAND()</f>
        <v>0.55555953762026167</v>
      </c>
      <c r="C194">
        <f t="shared" ca="1" si="9"/>
        <v>109</v>
      </c>
    </row>
    <row r="195" spans="1:3" x14ac:dyDescent="0.25">
      <c r="A195">
        <f t="shared" ref="A195:A220" si="11">+A194+1</f>
        <v>195</v>
      </c>
      <c r="B195">
        <f t="shared" ca="1" si="10"/>
        <v>0.28540364964003029</v>
      </c>
      <c r="C195">
        <f t="shared" ca="1" si="9"/>
        <v>170</v>
      </c>
    </row>
    <row r="196" spans="1:3" x14ac:dyDescent="0.25">
      <c r="A196">
        <f t="shared" si="11"/>
        <v>196</v>
      </c>
      <c r="B196">
        <f t="shared" ca="1" si="10"/>
        <v>0.57118852476581072</v>
      </c>
      <c r="C196">
        <f t="shared" ca="1" si="9"/>
        <v>101</v>
      </c>
    </row>
    <row r="197" spans="1:3" x14ac:dyDescent="0.25">
      <c r="A197">
        <f t="shared" si="11"/>
        <v>197</v>
      </c>
      <c r="B197">
        <f t="shared" ca="1" si="10"/>
        <v>0.46545970226332722</v>
      </c>
      <c r="C197">
        <f t="shared" ca="1" si="9"/>
        <v>132</v>
      </c>
    </row>
    <row r="198" spans="1:3" x14ac:dyDescent="0.25">
      <c r="A198">
        <f t="shared" si="11"/>
        <v>198</v>
      </c>
      <c r="B198">
        <f t="shared" ca="1" si="10"/>
        <v>0.48435352959345257</v>
      </c>
      <c r="C198">
        <f t="shared" ca="1" si="9"/>
        <v>130</v>
      </c>
    </row>
    <row r="199" spans="1:3" x14ac:dyDescent="0.25">
      <c r="A199">
        <f t="shared" si="11"/>
        <v>199</v>
      </c>
      <c r="B199">
        <f t="shared" ca="1" si="10"/>
        <v>0.54971096409676978</v>
      </c>
      <c r="C199">
        <f t="shared" ca="1" si="9"/>
        <v>110</v>
      </c>
    </row>
    <row r="200" spans="1:3" x14ac:dyDescent="0.25">
      <c r="A200">
        <f t="shared" si="11"/>
        <v>200</v>
      </c>
      <c r="B200">
        <f t="shared" ca="1" si="10"/>
        <v>0.58254908813777095</v>
      </c>
      <c r="C200">
        <f t="shared" ca="1" si="9"/>
        <v>99</v>
      </c>
    </row>
    <row r="201" spans="1:3" x14ac:dyDescent="0.25">
      <c r="A201">
        <f t="shared" si="11"/>
        <v>201</v>
      </c>
      <c r="B201">
        <f t="shared" ca="1" si="10"/>
        <v>0.74612052020893949</v>
      </c>
      <c r="C201">
        <f t="shared" ca="1" si="9"/>
        <v>58</v>
      </c>
    </row>
    <row r="202" spans="1:3" x14ac:dyDescent="0.25">
      <c r="A202">
        <f t="shared" si="11"/>
        <v>202</v>
      </c>
      <c r="B202">
        <f t="shared" ca="1" si="10"/>
        <v>0.93678587514231026</v>
      </c>
      <c r="C202">
        <f t="shared" ca="1" si="9"/>
        <v>15</v>
      </c>
    </row>
    <row r="203" spans="1:3" x14ac:dyDescent="0.25">
      <c r="A203">
        <f t="shared" si="11"/>
        <v>203</v>
      </c>
      <c r="B203">
        <f t="shared" ca="1" si="10"/>
        <v>0.66696890982197432</v>
      </c>
      <c r="C203">
        <f t="shared" ca="1" si="9"/>
        <v>80</v>
      </c>
    </row>
    <row r="204" spans="1:3" x14ac:dyDescent="0.25">
      <c r="A204">
        <f t="shared" si="11"/>
        <v>204</v>
      </c>
      <c r="B204">
        <f t="shared" ca="1" si="10"/>
        <v>0.7981032698259648</v>
      </c>
      <c r="C204">
        <f t="shared" ca="1" si="9"/>
        <v>44</v>
      </c>
    </row>
    <row r="205" spans="1:3" x14ac:dyDescent="0.25">
      <c r="A205">
        <f t="shared" si="11"/>
        <v>205</v>
      </c>
      <c r="B205">
        <f t="shared" ca="1" si="10"/>
        <v>0.60720986842399494</v>
      </c>
      <c r="C205">
        <f t="shared" ca="1" si="9"/>
        <v>92</v>
      </c>
    </row>
    <row r="206" spans="1:3" x14ac:dyDescent="0.25">
      <c r="A206">
        <f t="shared" si="11"/>
        <v>206</v>
      </c>
      <c r="B206">
        <f t="shared" ca="1" si="10"/>
        <v>0.32977213039053332</v>
      </c>
      <c r="C206">
        <f t="shared" ca="1" si="9"/>
        <v>160</v>
      </c>
    </row>
    <row r="207" spans="1:3" x14ac:dyDescent="0.25">
      <c r="A207">
        <f t="shared" si="11"/>
        <v>207</v>
      </c>
      <c r="B207">
        <f t="shared" ca="1" si="10"/>
        <v>0.80825558544525999</v>
      </c>
      <c r="C207">
        <f t="shared" ca="1" si="9"/>
        <v>41</v>
      </c>
    </row>
    <row r="208" spans="1:3" x14ac:dyDescent="0.25">
      <c r="A208">
        <f t="shared" si="11"/>
        <v>208</v>
      </c>
      <c r="B208">
        <f t="shared" ca="1" si="10"/>
        <v>0.74572524771404258</v>
      </c>
      <c r="C208">
        <f t="shared" ca="1" si="9"/>
        <v>59</v>
      </c>
    </row>
    <row r="209" spans="1:3" x14ac:dyDescent="0.25">
      <c r="A209">
        <f t="shared" si="11"/>
        <v>209</v>
      </c>
      <c r="B209">
        <f t="shared" ca="1" si="10"/>
        <v>0.98954658984435806</v>
      </c>
      <c r="C209">
        <f t="shared" ca="1" si="9"/>
        <v>6</v>
      </c>
    </row>
    <row r="210" spans="1:3" x14ac:dyDescent="0.25">
      <c r="A210">
        <f t="shared" si="11"/>
        <v>210</v>
      </c>
      <c r="B210">
        <f t="shared" ca="1" si="10"/>
        <v>0.90842443074502077</v>
      </c>
      <c r="C210">
        <f t="shared" ca="1" si="9"/>
        <v>22</v>
      </c>
    </row>
    <row r="211" spans="1:3" x14ac:dyDescent="0.25">
      <c r="A211">
        <f t="shared" si="11"/>
        <v>211</v>
      </c>
      <c r="B211">
        <f t="shared" ca="1" si="10"/>
        <v>0.68620182336231506</v>
      </c>
      <c r="C211">
        <f t="shared" ca="1" si="9"/>
        <v>71</v>
      </c>
    </row>
    <row r="212" spans="1:3" x14ac:dyDescent="0.25">
      <c r="A212">
        <f t="shared" si="11"/>
        <v>212</v>
      </c>
      <c r="B212">
        <f t="shared" ca="1" si="10"/>
        <v>0.65784288310800987</v>
      </c>
      <c r="C212">
        <f t="shared" ca="1" si="9"/>
        <v>83</v>
      </c>
    </row>
    <row r="213" spans="1:3" x14ac:dyDescent="0.25">
      <c r="A213">
        <f t="shared" si="11"/>
        <v>213</v>
      </c>
      <c r="B213">
        <f t="shared" ca="1" si="10"/>
        <v>0.23176611893740251</v>
      </c>
      <c r="C213">
        <f t="shared" ca="1" si="9"/>
        <v>180</v>
      </c>
    </row>
    <row r="214" spans="1:3" x14ac:dyDescent="0.25">
      <c r="A214">
        <f t="shared" si="11"/>
        <v>214</v>
      </c>
      <c r="B214">
        <f t="shared" ca="1" si="10"/>
        <v>0.36658742908177777</v>
      </c>
      <c r="C214">
        <f t="shared" ca="1" si="9"/>
        <v>152</v>
      </c>
    </row>
    <row r="215" spans="1:3" x14ac:dyDescent="0.25">
      <c r="A215">
        <f t="shared" si="11"/>
        <v>215</v>
      </c>
      <c r="B215">
        <f t="shared" ca="1" si="10"/>
        <v>9.9773657492789769E-2</v>
      </c>
      <c r="C215">
        <f t="shared" ca="1" si="9"/>
        <v>208</v>
      </c>
    </row>
    <row r="216" spans="1:3" x14ac:dyDescent="0.25">
      <c r="A216">
        <f t="shared" si="11"/>
        <v>216</v>
      </c>
      <c r="B216">
        <f t="shared" ca="1" si="10"/>
        <v>0.7497507386887462</v>
      </c>
      <c r="C216">
        <f t="shared" ca="1" si="9"/>
        <v>55</v>
      </c>
    </row>
    <row r="217" spans="1:3" x14ac:dyDescent="0.25">
      <c r="A217">
        <f t="shared" si="11"/>
        <v>217</v>
      </c>
      <c r="B217">
        <f t="shared" ca="1" si="10"/>
        <v>0.16277486567773491</v>
      </c>
      <c r="C217">
        <f t="shared" ca="1" si="9"/>
        <v>199</v>
      </c>
    </row>
    <row r="218" spans="1:3" x14ac:dyDescent="0.25">
      <c r="A218">
        <f t="shared" si="11"/>
        <v>218</v>
      </c>
      <c r="B218">
        <f t="shared" ca="1" si="10"/>
        <v>0.20602625130399332</v>
      </c>
      <c r="C218">
        <f t="shared" ca="1" si="9"/>
        <v>186</v>
      </c>
    </row>
    <row r="219" spans="1:3" x14ac:dyDescent="0.25">
      <c r="A219">
        <f t="shared" si="11"/>
        <v>219</v>
      </c>
      <c r="B219">
        <f t="shared" ca="1" si="10"/>
        <v>0.76869141164577848</v>
      </c>
      <c r="C219">
        <f t="shared" ca="1" si="9"/>
        <v>50</v>
      </c>
    </row>
    <row r="220" spans="1:3" x14ac:dyDescent="0.25">
      <c r="A220">
        <f t="shared" si="11"/>
        <v>220</v>
      </c>
      <c r="B220">
        <f t="shared" ca="1" si="10"/>
        <v>0.39010227997327274</v>
      </c>
      <c r="C220">
        <f ca="1">RANK(B220,$B$1:$B$220,0)</f>
        <v>145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19"/>
  <sheetViews>
    <sheetView zoomScaleNormal="100" workbookViewId="0">
      <pane ySplit="2" topLeftCell="A12" activePane="bottomLeft" state="frozen"/>
      <selection activeCell="C1" sqref="C1"/>
      <selection pane="bottomLeft" activeCell="C14" sqref="C14"/>
    </sheetView>
  </sheetViews>
  <sheetFormatPr baseColWidth="10" defaultColWidth="0" defaultRowHeight="15" zeroHeight="1" x14ac:dyDescent="0.25"/>
  <cols>
    <col min="1" max="1" width="3.6640625" style="105" customWidth="1"/>
    <col min="2" max="2" width="3.6640625" style="106" customWidth="1"/>
    <col min="3" max="3" width="121" style="124" customWidth="1"/>
    <col min="4" max="4" width="1.88671875" style="95" customWidth="1"/>
    <col min="5" max="5" width="3.33203125" style="96" customWidth="1"/>
    <col min="6" max="6" width="1.88671875" style="96" customWidth="1"/>
    <col min="7" max="7" width="7.109375" style="9" hidden="1" customWidth="1"/>
    <col min="8" max="8" width="5.88671875" style="9" hidden="1" customWidth="1"/>
    <col min="9" max="9" width="5.88671875" style="10" hidden="1" customWidth="1"/>
    <col min="10" max="23" width="19.88671875" style="4" hidden="1" customWidth="1"/>
    <col min="24" max="28" width="2.88671875" style="4" hidden="1" customWidth="1"/>
    <col min="29" max="34" width="14.6640625" style="1" hidden="1" customWidth="1"/>
    <col min="35" max="16384" width="16.44140625" style="1" hidden="1"/>
  </cols>
  <sheetData>
    <row r="1" spans="1:23" ht="28.2" thickBot="1" x14ac:dyDescent="0.45">
      <c r="A1" s="82" t="s">
        <v>4</v>
      </c>
      <c r="B1" s="83"/>
      <c r="C1" s="119" t="str">
        <f ca="1">IF(PORTADA!$E$35="A",G1,PORTADA!$E$36)</f>
        <v>TEST 1</v>
      </c>
      <c r="D1" s="85"/>
      <c r="E1" s="86">
        <f>ROUND(P2/J2*10,2)</f>
        <v>0</v>
      </c>
      <c r="F1" s="86"/>
      <c r="G1" s="13" t="str">
        <f>LOOKUP(I5,DATOS!A:A,DATOS!D:D)</f>
        <v>TEST 1</v>
      </c>
      <c r="I1" s="14">
        <v>1</v>
      </c>
      <c r="J1" s="8" t="s">
        <v>8</v>
      </c>
      <c r="K1" s="2" t="s">
        <v>9</v>
      </c>
      <c r="L1" s="2" t="s">
        <v>10</v>
      </c>
      <c r="M1" s="2" t="s">
        <v>39</v>
      </c>
      <c r="N1" s="2" t="s">
        <v>11</v>
      </c>
      <c r="O1" s="2" t="s">
        <v>18</v>
      </c>
      <c r="P1" s="2" t="s">
        <v>12</v>
      </c>
      <c r="Q1" s="2" t="s">
        <v>13</v>
      </c>
      <c r="R1" s="2" t="s">
        <v>26</v>
      </c>
      <c r="S1" s="2" t="s">
        <v>27</v>
      </c>
      <c r="T1" s="2" t="s">
        <v>15</v>
      </c>
      <c r="U1" s="2" t="s">
        <v>14</v>
      </c>
      <c r="V1" s="2" t="s">
        <v>17</v>
      </c>
      <c r="W1" s="2" t="s">
        <v>16</v>
      </c>
    </row>
    <row r="2" spans="1:23" ht="15.6" thickBot="1" x14ac:dyDescent="0.3">
      <c r="A2" s="87"/>
      <c r="B2" s="88"/>
      <c r="C2" s="120" t="str">
        <f ca="1">IF(PORTADA!$E$35="A",W2,"")</f>
        <v>Test, compuesto por 20 preguntas</v>
      </c>
      <c r="D2" s="85"/>
      <c r="E2" s="90"/>
      <c r="F2" s="91"/>
      <c r="J2" s="8">
        <f>COUNTA(H:H)-COUNT(H:H)</f>
        <v>20</v>
      </c>
      <c r="K2" s="2">
        <f>SUM(K3:K1048576)</f>
        <v>0</v>
      </c>
      <c r="L2" s="2">
        <f>SUM(L3:L1048576)</f>
        <v>0</v>
      </c>
      <c r="M2" s="2">
        <f>SUM(M3:M52)</f>
        <v>0</v>
      </c>
      <c r="N2" s="2">
        <f>K2+L2</f>
        <v>0</v>
      </c>
      <c r="O2" s="2">
        <f>+N2/J2</f>
        <v>0</v>
      </c>
      <c r="P2" s="2">
        <f>+K2+M2</f>
        <v>0</v>
      </c>
      <c r="Q2" s="2" t="e">
        <f>ROUND(P2/(K2+L2)*10,2)</f>
        <v>#DIV/0!</v>
      </c>
      <c r="R2" s="2">
        <f>ROUND(P2/J2*10,2)</f>
        <v>0</v>
      </c>
      <c r="S2" s="2" t="e">
        <f>CONCATENATE("puntual: ", Q2,"   Nota final: ", R2)</f>
        <v>#DIV/0!</v>
      </c>
      <c r="T2" s="2" t="e">
        <f>CONCATENATE("Evolución: ", J2," preguntas, ",K2," aciertos, ",L2," errores, ",P2," puntos.   Nota ",S2)</f>
        <v>#DIV/0!</v>
      </c>
      <c r="U2" s="2" t="str">
        <f>CONCATENATE("Test, compuesto por ",J2," preguntas")</f>
        <v>Test, compuesto por 20 preguntas</v>
      </c>
      <c r="V2" s="2" t="str">
        <f>IF(E2="X",U2,IF(N2&gt;0,T2,U2))</f>
        <v>Test, compuesto por 20 preguntas</v>
      </c>
      <c r="W2" s="2" t="str">
        <f ca="1">IF(PORTADA!E35="A",V2,U2)</f>
        <v>Test, compuesto por 20 preguntas</v>
      </c>
    </row>
    <row r="3" spans="1:23" x14ac:dyDescent="0.25">
      <c r="A3" s="92"/>
      <c r="B3" s="93"/>
      <c r="C3" s="121"/>
      <c r="J3" s="4">
        <f>LOOKUP(I1+1,DATOS!B:B,DATOS!A:A)-I5</f>
        <v>20</v>
      </c>
      <c r="K3" s="4" t="s">
        <v>8</v>
      </c>
    </row>
    <row r="4" spans="1:23" x14ac:dyDescent="0.25">
      <c r="A4" s="92"/>
      <c r="B4" s="93"/>
      <c r="C4" s="121"/>
    </row>
    <row r="5" spans="1:23" x14ac:dyDescent="0.25">
      <c r="A5" s="92"/>
      <c r="B5" s="97"/>
      <c r="C5" s="122" t="str">
        <f ca="1">IF(PORTADA!$E$35="A",CONCATENATE(J5,".- ",G5),"")</f>
        <v>1.- Would you mind…… up. I’m deaf, you see.</v>
      </c>
      <c r="D5" s="99"/>
      <c r="E5" s="92"/>
      <c r="F5" s="92"/>
      <c r="G5" s="15" t="str">
        <f>LOOKUP(I5,DATOS!A:A,DATOS!G:G)</f>
        <v>Would you mind…… up. I’m deaf, you see.</v>
      </c>
      <c r="H5" s="15" t="str">
        <f>LOOKUP(I5,DATOS!A:A,DATOS!N:N)</f>
        <v>C</v>
      </c>
      <c r="I5" s="10">
        <f>LOOKUP(I1,DATOS!B:B,DATOS!A:A)</f>
        <v>1</v>
      </c>
      <c r="J5" s="7">
        <v>1</v>
      </c>
      <c r="K5" s="5" t="s">
        <v>32</v>
      </c>
      <c r="L5" s="5" t="s">
        <v>33</v>
      </c>
      <c r="M5" s="5" t="s">
        <v>38</v>
      </c>
      <c r="N5" s="5" t="s">
        <v>34</v>
      </c>
      <c r="O5" s="5" t="s">
        <v>35</v>
      </c>
      <c r="P5" s="5" t="s">
        <v>36</v>
      </c>
      <c r="Q5" s="5" t="str">
        <f>CONCATENATE("X",H5)</f>
        <v>XC</v>
      </c>
      <c r="R5" s="5" t="s">
        <v>37</v>
      </c>
    </row>
    <row r="6" spans="1:23" x14ac:dyDescent="0.25">
      <c r="A6" s="131">
        <f ca="1">IF($E$2="X",0,IF(J7&gt;2,H5,J7))</f>
        <v>0</v>
      </c>
      <c r="B6" s="100"/>
      <c r="C6" s="123" t="str">
        <f ca="1">IF(PORTADA!$E$35="A",CONCATENATE(I6," ",G6),"")</f>
        <v>a)  To talk</v>
      </c>
      <c r="D6" s="102"/>
      <c r="G6" s="13" t="str">
        <f>LOOKUP(I5,DATOS!A:A,DATOS!J:J)</f>
        <v>To talk</v>
      </c>
      <c r="I6" s="10" t="s">
        <v>44</v>
      </c>
      <c r="J6" s="5" t="s">
        <v>5</v>
      </c>
      <c r="K6" s="5">
        <f>IF(L6&gt;0,0,O6)</f>
        <v>0</v>
      </c>
      <c r="L6" s="5">
        <f>IF(O7&gt;0,1,0)</f>
        <v>0</v>
      </c>
      <c r="M6" s="5">
        <f>IF(L6=1,-1/COUNTA(P6:P9),0)</f>
        <v>0</v>
      </c>
      <c r="N6" s="5">
        <f>COUNTA(B6:B9)</f>
        <v>0</v>
      </c>
      <c r="O6" s="5">
        <f>COUNTIF(Q6:Q9,Q5)</f>
        <v>0</v>
      </c>
      <c r="P6" s="6" t="s">
        <v>0</v>
      </c>
      <c r="Q6" s="5" t="str">
        <f>CONCATENATE(B6,P6)</f>
        <v>A</v>
      </c>
      <c r="R6" s="5">
        <f>IF(O6&gt;0,O6+N6,N6*3)</f>
        <v>0</v>
      </c>
    </row>
    <row r="7" spans="1:23" x14ac:dyDescent="0.25">
      <c r="A7" s="131"/>
      <c r="B7" s="100"/>
      <c r="C7" s="123" t="str">
        <f ca="1">IF(PORTADA!$E$35="A",CONCATENATE(I7," ",G7),"")</f>
        <v>b)  To say</v>
      </c>
      <c r="D7" s="102"/>
      <c r="G7" s="13" t="str">
        <f>LOOKUP(I5,DATOS!A:A,DATOS!K:K)</f>
        <v>To say</v>
      </c>
      <c r="I7" s="10" t="s">
        <v>45</v>
      </c>
      <c r="J7" s="5">
        <f ca="1">IF(PORTADA!$E$35="A",R6,0)</f>
        <v>0</v>
      </c>
      <c r="K7" s="5"/>
      <c r="L7" s="5"/>
      <c r="M7" s="5"/>
      <c r="N7" s="5"/>
      <c r="O7" s="5">
        <f>N6-O6</f>
        <v>0</v>
      </c>
      <c r="P7" s="6" t="s">
        <v>1</v>
      </c>
      <c r="Q7" s="5" t="str">
        <f>CONCATENATE(B7,P7)</f>
        <v>B</v>
      </c>
      <c r="R7" s="5"/>
    </row>
    <row r="8" spans="1:23" x14ac:dyDescent="0.25">
      <c r="A8" s="131"/>
      <c r="B8" s="100"/>
      <c r="C8" s="123" t="str">
        <f ca="1">IF(PORTADA!$E$35="A",CONCATENATE(I8," ",G8),"")</f>
        <v>c)  Speaking</v>
      </c>
      <c r="D8" s="102"/>
      <c r="G8" s="13" t="str">
        <f>LOOKUP(I5,DATOS!A:A,DATOS!L:L)</f>
        <v>Speaking</v>
      </c>
      <c r="I8" s="10" t="s">
        <v>46</v>
      </c>
      <c r="J8" s="5"/>
      <c r="K8" s="5"/>
      <c r="L8" s="5"/>
      <c r="M8" s="5"/>
      <c r="N8" s="5"/>
      <c r="O8" s="5"/>
      <c r="P8" s="6" t="s">
        <v>2</v>
      </c>
      <c r="Q8" s="5" t="str">
        <f>CONCATENATE(B8,P8)</f>
        <v>C</v>
      </c>
      <c r="R8" s="5"/>
    </row>
    <row r="9" spans="1:23" x14ac:dyDescent="0.25">
      <c r="A9" s="131"/>
      <c r="B9" s="100"/>
      <c r="C9" s="123" t="str">
        <f ca="1">IF(PORTADA!$E$35="A",CONCATENATE(I9," ",G9),"")</f>
        <v>d) Shouting</v>
      </c>
      <c r="D9" s="102"/>
      <c r="G9" s="13" t="str">
        <f>LOOKUP(I5,DATOS!A:A,DATOS!M:M)</f>
        <v>Shouting</v>
      </c>
      <c r="I9" s="10" t="s">
        <v>47</v>
      </c>
      <c r="J9" s="17">
        <f>LOOKUP(I5,DATOS!A:A,DATOS!F:F)</f>
        <v>1</v>
      </c>
      <c r="K9" s="18" t="str">
        <f>LOOKUP(I5,DATOS!A:A,DATOS!D:D)</f>
        <v>TEST 1</v>
      </c>
      <c r="L9" s="16" t="str">
        <f>IF(J9=J5,"","FIN")</f>
        <v/>
      </c>
      <c r="M9" s="5"/>
      <c r="N9" s="5"/>
      <c r="O9" s="5"/>
      <c r="P9" s="6" t="s">
        <v>3</v>
      </c>
      <c r="Q9" s="5" t="str">
        <f>CONCATENATE(B9,P9)</f>
        <v>D</v>
      </c>
      <c r="R9" s="5"/>
    </row>
    <row r="10" spans="1:23" x14ac:dyDescent="0.25">
      <c r="A10" s="92"/>
      <c r="B10" s="103"/>
      <c r="C10" s="126"/>
      <c r="D10" s="104"/>
    </row>
    <row r="11" spans="1:23" x14ac:dyDescent="0.25">
      <c r="A11" s="92"/>
      <c r="B11" s="97"/>
      <c r="C11" s="122" t="str">
        <f ca="1">IF(PORTADA!$E$35="A",CONCATENATE(J11,".- ",G11),"")</f>
        <v>2.- I’ll never  finish…… this new dictionary.</v>
      </c>
      <c r="D11" s="99"/>
      <c r="E11" s="92"/>
      <c r="F11" s="92"/>
      <c r="G11" s="15" t="str">
        <f>IF(L15="FIN","",LOOKUP(I11,DATOS!A:A,DATOS!G:G))</f>
        <v>I’ll never  finish…… this new dictionary.</v>
      </c>
      <c r="H11" s="15" t="str">
        <f>IF(L15="FIN",0,LOOKUP(I11,DATOS!A:A,DATOS!N:N))</f>
        <v>D</v>
      </c>
      <c r="I11" s="10">
        <f>+I5+1</f>
        <v>2</v>
      </c>
      <c r="J11" s="7">
        <f>+J5+1</f>
        <v>2</v>
      </c>
      <c r="K11" s="5" t="s">
        <v>32</v>
      </c>
      <c r="L11" s="5" t="s">
        <v>33</v>
      </c>
      <c r="M11" s="5" t="s">
        <v>38</v>
      </c>
      <c r="N11" s="5" t="s">
        <v>34</v>
      </c>
      <c r="O11" s="5" t="s">
        <v>35</v>
      </c>
      <c r="P11" s="5" t="s">
        <v>36</v>
      </c>
      <c r="Q11" s="5" t="str">
        <f>CONCATENATE("X",H11)</f>
        <v>XD</v>
      </c>
      <c r="R11" s="5" t="s">
        <v>37</v>
      </c>
    </row>
    <row r="12" spans="1:23" x14ac:dyDescent="0.25">
      <c r="A12" s="131">
        <f ca="1">IF($E$2="X",0,IF(J13&gt;2,H11,J13))</f>
        <v>0</v>
      </c>
      <c r="B12" s="100"/>
      <c r="C12" s="123" t="str">
        <f ca="1">IF(PORTADA!$E$35="A",CONCATENATE(I12," ",G12),"")</f>
        <v>a)  Compile</v>
      </c>
      <c r="D12" s="102"/>
      <c r="G12" s="13" t="str">
        <f>IF(L15="FIN","",LOOKUP(I11,DATOS!A:A,DATOS!J:J))</f>
        <v>Compile</v>
      </c>
      <c r="I12" s="10" t="s">
        <v>44</v>
      </c>
      <c r="J12" s="5" t="s">
        <v>5</v>
      </c>
      <c r="K12" s="5">
        <f>IF(L12&gt;0,0,O12)</f>
        <v>0</v>
      </c>
      <c r="L12" s="5">
        <f>IF(O13&gt;0,1,0)</f>
        <v>0</v>
      </c>
      <c r="M12" s="5">
        <f>IF(L12=1,-1/COUNTA(P12:P15),0)</f>
        <v>0</v>
      </c>
      <c r="N12" s="5">
        <f>COUNTA(B12:B15)</f>
        <v>0</v>
      </c>
      <c r="O12" s="5">
        <f>COUNTIF(Q12:Q15,Q11)</f>
        <v>0</v>
      </c>
      <c r="P12" s="6" t="s">
        <v>0</v>
      </c>
      <c r="Q12" s="5" t="str">
        <f>CONCATENATE(B12,P12)</f>
        <v>A</v>
      </c>
      <c r="R12" s="5">
        <f>IF(O12&gt;0,O12+N12,N12*3)</f>
        <v>0</v>
      </c>
    </row>
    <row r="13" spans="1:23" x14ac:dyDescent="0.25">
      <c r="A13" s="131"/>
      <c r="B13" s="100"/>
      <c r="C13" s="123" t="str">
        <f ca="1">IF(PORTADA!$E$35="A",CONCATENATE(I13," ",G13),"")</f>
        <v>b)  To compile</v>
      </c>
      <c r="D13" s="102"/>
      <c r="G13" s="13" t="str">
        <f>IF(L15="FIN","",LOOKUP(I11,DATOS!A:A,DATOS!K:K))</f>
        <v>To compile</v>
      </c>
      <c r="I13" s="10" t="s">
        <v>45</v>
      </c>
      <c r="J13" s="5">
        <f ca="1">IF(PORTADA!$E$35="A",R12,0)</f>
        <v>0</v>
      </c>
      <c r="K13" s="5"/>
      <c r="L13" s="5"/>
      <c r="M13" s="5"/>
      <c r="N13" s="5"/>
      <c r="O13" s="5">
        <f>N12-O12</f>
        <v>0</v>
      </c>
      <c r="P13" s="6" t="s">
        <v>1</v>
      </c>
      <c r="Q13" s="5" t="str">
        <f>CONCATENATE(B13,P13)</f>
        <v>B</v>
      </c>
      <c r="R13" s="5"/>
    </row>
    <row r="14" spans="1:23" x14ac:dyDescent="0.25">
      <c r="A14" s="131"/>
      <c r="B14" s="100"/>
      <c r="C14" s="123" t="str">
        <f ca="1">IF(PORTADA!$E$35="A",CONCATENATE(I14," ",G14),"")</f>
        <v>c)  Of compiling</v>
      </c>
      <c r="D14" s="102"/>
      <c r="G14" s="13" t="str">
        <f>IF(L15="FIN","",LOOKUP(I11,DATOS!A:A,DATOS!L:L))</f>
        <v>Of compiling</v>
      </c>
      <c r="I14" s="10" t="s">
        <v>46</v>
      </c>
      <c r="J14" s="5"/>
      <c r="K14" s="5"/>
      <c r="L14" s="5"/>
      <c r="M14" s="5"/>
      <c r="N14" s="5"/>
      <c r="O14" s="5"/>
      <c r="P14" s="6" t="s">
        <v>2</v>
      </c>
      <c r="Q14" s="5" t="str">
        <f>CONCATENATE(B14,P14)</f>
        <v>C</v>
      </c>
      <c r="R14" s="5"/>
    </row>
    <row r="15" spans="1:23" x14ac:dyDescent="0.25">
      <c r="A15" s="131"/>
      <c r="B15" s="100"/>
      <c r="C15" s="123" t="str">
        <f ca="1">IF(PORTADA!$E$35="A",CONCATENATE(I15," ",G15),"")</f>
        <v>d) Compiling</v>
      </c>
      <c r="D15" s="102"/>
      <c r="G15" s="13" t="str">
        <f>IF(L15="FIN","",LOOKUP(I11,DATOS!A:A,DATOS!M:M))</f>
        <v>Compiling</v>
      </c>
      <c r="I15" s="10" t="s">
        <v>47</v>
      </c>
      <c r="J15" s="17">
        <f>LOOKUP(I11,DATOS!A:A,DATOS!F:F)</f>
        <v>2</v>
      </c>
      <c r="K15" s="18" t="str">
        <f>LOOKUP(I11,DATOS!A:A,DATOS!D:D)</f>
        <v>TEST 1</v>
      </c>
      <c r="L15" s="16" t="str">
        <f>IF(J15=J11,"","FIN")</f>
        <v/>
      </c>
      <c r="M15" s="5"/>
      <c r="N15" s="5"/>
      <c r="O15" s="5"/>
      <c r="P15" s="6" t="s">
        <v>3</v>
      </c>
      <c r="Q15" s="5" t="str">
        <f>CONCATENATE(B15,P15)</f>
        <v>D</v>
      </c>
      <c r="R15" s="5"/>
    </row>
    <row r="16" spans="1:23" x14ac:dyDescent="0.25">
      <c r="A16" s="92"/>
      <c r="B16" s="103"/>
      <c r="C16" s="126"/>
      <c r="D16" s="104"/>
    </row>
    <row r="17" spans="1:18" x14ac:dyDescent="0.25">
      <c r="A17" s="92"/>
      <c r="B17" s="97"/>
      <c r="C17" s="122" t="str">
        <f ca="1">IF(PORTADA!$E$35="A",CONCATENATE(J17,".- ",G17),"")</f>
        <v>3.- I’ m going to the shops. We’ve run…. everthing.</v>
      </c>
      <c r="D17" s="99"/>
      <c r="E17" s="92"/>
      <c r="F17" s="92"/>
      <c r="G17" s="15" t="str">
        <f>IF(L21="FIN","",LOOKUP(I17,DATOS!A:A,DATOS!G:G))</f>
        <v>I’ m going to the shops. We’ve run…. everthing.</v>
      </c>
      <c r="H17" s="15" t="str">
        <f>IF(L21="FIN",0,LOOKUP(I17,DATOS!A:A,DATOS!N:N))</f>
        <v>C</v>
      </c>
      <c r="I17" s="10">
        <f>+I11+1</f>
        <v>3</v>
      </c>
      <c r="J17" s="7">
        <f>+J11+1</f>
        <v>3</v>
      </c>
      <c r="K17" s="5" t="s">
        <v>32</v>
      </c>
      <c r="L17" s="5" t="s">
        <v>33</v>
      </c>
      <c r="M17" s="5" t="s">
        <v>38</v>
      </c>
      <c r="N17" s="5" t="s">
        <v>34</v>
      </c>
      <c r="O17" s="5" t="s">
        <v>35</v>
      </c>
      <c r="P17" s="5" t="s">
        <v>36</v>
      </c>
      <c r="Q17" s="5" t="str">
        <f>CONCATENATE("X",H17)</f>
        <v>XC</v>
      </c>
      <c r="R17" s="5" t="s">
        <v>37</v>
      </c>
    </row>
    <row r="18" spans="1:18" x14ac:dyDescent="0.25">
      <c r="A18" s="131">
        <f ca="1">IF($E$2="X",0,IF(J19&gt;2,H17,J19))</f>
        <v>0</v>
      </c>
      <c r="B18" s="100"/>
      <c r="C18" s="123" t="str">
        <f ca="1">IF(PORTADA!$E$35="A",CONCATENATE(I18," ",G18),"")</f>
        <v>a)  Down</v>
      </c>
      <c r="D18" s="102"/>
      <c r="G18" s="13" t="str">
        <f>IF(L21="FIN","",LOOKUP(I17,DATOS!A:A,DATOS!J:J))</f>
        <v>Down</v>
      </c>
      <c r="I18" s="10" t="s">
        <v>44</v>
      </c>
      <c r="J18" s="5" t="s">
        <v>5</v>
      </c>
      <c r="K18" s="5">
        <f>IF(L18&gt;0,0,O18)</f>
        <v>0</v>
      </c>
      <c r="L18" s="5">
        <f>IF(O19&gt;0,1,0)</f>
        <v>0</v>
      </c>
      <c r="M18" s="5">
        <f>IF(L18=1,-1/COUNTA(P18:P21),0)</f>
        <v>0</v>
      </c>
      <c r="N18" s="5">
        <f>COUNTA(B18:B21)</f>
        <v>0</v>
      </c>
      <c r="O18" s="5">
        <f>COUNTIF(Q18:Q21,Q17)</f>
        <v>0</v>
      </c>
      <c r="P18" s="6" t="s">
        <v>0</v>
      </c>
      <c r="Q18" s="5" t="str">
        <f>CONCATENATE(B18,P18)</f>
        <v>A</v>
      </c>
      <c r="R18" s="5">
        <f>IF(O18&gt;0,O18+N18,N18*3)</f>
        <v>0</v>
      </c>
    </row>
    <row r="19" spans="1:18" x14ac:dyDescent="0.25">
      <c r="A19" s="131"/>
      <c r="B19" s="100"/>
      <c r="C19" s="123" t="str">
        <f ca="1">IF(PORTADA!$E$35="A",CONCATENATE(I19," ",G19),"")</f>
        <v>b)  Away with</v>
      </c>
      <c r="D19" s="102"/>
      <c r="G19" s="13" t="str">
        <f>IF(L21="FIN","",LOOKUP(I17,DATOS!A:A,DATOS!K:K))</f>
        <v>Away with</v>
      </c>
      <c r="I19" s="10" t="s">
        <v>45</v>
      </c>
      <c r="J19" s="5">
        <f ca="1">IF(PORTADA!$E$35="A",R18,0)</f>
        <v>0</v>
      </c>
      <c r="K19" s="5"/>
      <c r="L19" s="5"/>
      <c r="M19" s="5"/>
      <c r="N19" s="5"/>
      <c r="O19" s="5">
        <f>N18-O18</f>
        <v>0</v>
      </c>
      <c r="P19" s="6" t="s">
        <v>1</v>
      </c>
      <c r="Q19" s="5" t="str">
        <f>CONCATENATE(B19,P19)</f>
        <v>B</v>
      </c>
      <c r="R19" s="5"/>
    </row>
    <row r="20" spans="1:18" x14ac:dyDescent="0.25">
      <c r="A20" s="131"/>
      <c r="B20" s="100"/>
      <c r="C20" s="123" t="str">
        <f ca="1">IF(PORTADA!$E$35="A",CONCATENATE(I20," ",G20),"")</f>
        <v>c)  Out of</v>
      </c>
      <c r="D20" s="102"/>
      <c r="G20" s="13" t="str">
        <f>IF(L21="FIN","",LOOKUP(I17,DATOS!A:A,DATOS!L:L))</f>
        <v>Out of</v>
      </c>
      <c r="I20" s="10" t="s">
        <v>46</v>
      </c>
      <c r="J20" s="5"/>
      <c r="K20" s="5"/>
      <c r="L20" s="5"/>
      <c r="M20" s="5"/>
      <c r="N20" s="5"/>
      <c r="O20" s="5"/>
      <c r="P20" s="6" t="s">
        <v>2</v>
      </c>
      <c r="Q20" s="5" t="str">
        <f>CONCATENATE(B20,P20)</f>
        <v>C</v>
      </c>
      <c r="R20" s="5"/>
    </row>
    <row r="21" spans="1:18" x14ac:dyDescent="0.25">
      <c r="A21" s="131"/>
      <c r="B21" s="100"/>
      <c r="C21" s="123" t="str">
        <f ca="1">IF(PORTADA!$E$35="A",CONCATENATE(I21," ",G21),"")</f>
        <v>d) Across</v>
      </c>
      <c r="D21" s="102"/>
      <c r="G21" s="13" t="str">
        <f>IF(L21="FIN","",LOOKUP(I17,DATOS!A:A,DATOS!M:M))</f>
        <v>Across</v>
      </c>
      <c r="I21" s="10" t="s">
        <v>47</v>
      </c>
      <c r="J21" s="17">
        <f>LOOKUP(I17,DATOS!A:A,DATOS!F:F)</f>
        <v>3</v>
      </c>
      <c r="K21" s="18" t="str">
        <f>LOOKUP(I17,DATOS!A:A,DATOS!D:D)</f>
        <v>TEST 1</v>
      </c>
      <c r="L21" s="16" t="str">
        <f>IF(J21=J17,"","FIN")</f>
        <v/>
      </c>
      <c r="M21" s="5"/>
      <c r="N21" s="5"/>
      <c r="O21" s="5"/>
      <c r="P21" s="6" t="s">
        <v>3</v>
      </c>
      <c r="Q21" s="5" t="str">
        <f>CONCATENATE(B21,P21)</f>
        <v>D</v>
      </c>
      <c r="R21" s="5"/>
    </row>
    <row r="22" spans="1:18" x14ac:dyDescent="0.25">
      <c r="A22" s="92"/>
      <c r="B22" s="103"/>
      <c r="C22" s="126"/>
      <c r="D22" s="104"/>
    </row>
    <row r="23" spans="1:18" x14ac:dyDescent="0.25">
      <c r="A23" s="92"/>
      <c r="B23" s="97"/>
      <c r="C23" s="122" t="str">
        <f ca="1">IF(PORTADA!$E$35="A",CONCATENATE(J23,".- ",G23),"")</f>
        <v>4.- We …. to the cinema in time for the start of the film.</v>
      </c>
      <c r="D23" s="99"/>
      <c r="E23" s="92"/>
      <c r="F23" s="92"/>
      <c r="G23" s="15" t="str">
        <f>IF(L27="FIN","",LOOKUP(I23,DATOS!A:A,DATOS!G:G))</f>
        <v>We …. to the cinema in time for the start of the film.</v>
      </c>
      <c r="H23" s="15" t="str">
        <f>IF(L27="FIN",0,LOOKUP(I23,DATOS!A:A,DATOS!N:N))</f>
        <v>C</v>
      </c>
      <c r="I23" s="10">
        <f>+I17+1</f>
        <v>4</v>
      </c>
      <c r="J23" s="7">
        <f>+J17+1</f>
        <v>4</v>
      </c>
      <c r="K23" s="5" t="s">
        <v>32</v>
      </c>
      <c r="L23" s="5" t="s">
        <v>33</v>
      </c>
      <c r="M23" s="5" t="s">
        <v>38</v>
      </c>
      <c r="N23" s="5" t="s">
        <v>34</v>
      </c>
      <c r="O23" s="5" t="s">
        <v>35</v>
      </c>
      <c r="P23" s="5" t="s">
        <v>36</v>
      </c>
      <c r="Q23" s="5" t="str">
        <f>CONCATENATE("X",H23)</f>
        <v>XC</v>
      </c>
      <c r="R23" s="5" t="s">
        <v>37</v>
      </c>
    </row>
    <row r="24" spans="1:18" x14ac:dyDescent="0.25">
      <c r="A24" s="131">
        <f ca="1">IF($E$2="X",0,IF(J25&gt;2,H23,J25))</f>
        <v>0</v>
      </c>
      <c r="B24" s="100"/>
      <c r="C24" s="123" t="str">
        <f ca="1">IF(PORTADA!$E$35="A",CONCATENATE(I24," ",G24),"")</f>
        <v>a)  Reached</v>
      </c>
      <c r="D24" s="102"/>
      <c r="G24" s="13" t="str">
        <f>IF(L27="FIN","",LOOKUP(I23,DATOS!A:A,DATOS!J:J))</f>
        <v>Reached</v>
      </c>
      <c r="I24" s="10" t="s">
        <v>44</v>
      </c>
      <c r="J24" s="5" t="s">
        <v>5</v>
      </c>
      <c r="K24" s="5">
        <f>IF(L24&gt;0,0,O24)</f>
        <v>0</v>
      </c>
      <c r="L24" s="5">
        <f>IF(O25&gt;0,1,0)</f>
        <v>0</v>
      </c>
      <c r="M24" s="5">
        <f>IF(L24=1,-1/COUNTA(P24:P27),0)</f>
        <v>0</v>
      </c>
      <c r="N24" s="5">
        <f>COUNTA(B24:B27)</f>
        <v>0</v>
      </c>
      <c r="O24" s="5">
        <f>COUNTIF(Q24:Q27,Q23)</f>
        <v>0</v>
      </c>
      <c r="P24" s="6" t="s">
        <v>0</v>
      </c>
      <c r="Q24" s="5" t="str">
        <f>CONCATENATE(B24,P24)</f>
        <v>A</v>
      </c>
      <c r="R24" s="5">
        <f>IF(O24&gt;0,O24+N24,N24*3)</f>
        <v>0</v>
      </c>
    </row>
    <row r="25" spans="1:18" x14ac:dyDescent="0.25">
      <c r="A25" s="131"/>
      <c r="B25" s="100"/>
      <c r="C25" s="123" t="str">
        <f ca="1">IF(PORTADA!$E$35="A",CONCATENATE(I25," ",G25),"")</f>
        <v>b)  Arrived</v>
      </c>
      <c r="D25" s="102"/>
      <c r="G25" s="13" t="str">
        <f>IF(L27="FIN","",LOOKUP(I23,DATOS!A:A,DATOS!K:K))</f>
        <v>Arrived</v>
      </c>
      <c r="I25" s="10" t="s">
        <v>45</v>
      </c>
      <c r="J25" s="5">
        <f ca="1">IF(PORTADA!$E$35="A",R24,0)</f>
        <v>0</v>
      </c>
      <c r="K25" s="5"/>
      <c r="L25" s="5"/>
      <c r="M25" s="5"/>
      <c r="N25" s="5"/>
      <c r="O25" s="5">
        <f>N24-O24</f>
        <v>0</v>
      </c>
      <c r="P25" s="6" t="s">
        <v>1</v>
      </c>
      <c r="Q25" s="5" t="str">
        <f>CONCATENATE(B25,P25)</f>
        <v>B</v>
      </c>
      <c r="R25" s="5"/>
    </row>
    <row r="26" spans="1:18" x14ac:dyDescent="0.25">
      <c r="A26" s="131"/>
      <c r="B26" s="100"/>
      <c r="C26" s="123" t="str">
        <f ca="1">IF(PORTADA!$E$35="A",CONCATENATE(I26," ",G26),"")</f>
        <v>c)  Got</v>
      </c>
      <c r="D26" s="102"/>
      <c r="G26" s="13" t="str">
        <f>IF(L27="FIN","",LOOKUP(I23,DATOS!A:A,DATOS!L:L))</f>
        <v>Got</v>
      </c>
      <c r="I26" s="10" t="s">
        <v>46</v>
      </c>
      <c r="J26" s="5"/>
      <c r="K26" s="5"/>
      <c r="L26" s="5"/>
      <c r="M26" s="5"/>
      <c r="N26" s="5"/>
      <c r="O26" s="5"/>
      <c r="P26" s="6" t="s">
        <v>2</v>
      </c>
      <c r="Q26" s="5" t="str">
        <f>CONCATENATE(B26,P26)</f>
        <v>C</v>
      </c>
      <c r="R26" s="5"/>
    </row>
    <row r="27" spans="1:18" x14ac:dyDescent="0.25">
      <c r="A27" s="131"/>
      <c r="B27" s="100"/>
      <c r="C27" s="123" t="str">
        <f ca="1">IF(PORTADA!$E$35="A",CONCATENATE(I27," ",G27),"")</f>
        <v>d) Left</v>
      </c>
      <c r="D27" s="102"/>
      <c r="G27" s="13" t="str">
        <f>IF(L27="FIN","",LOOKUP(I23,DATOS!A:A,DATOS!M:M))</f>
        <v>Left</v>
      </c>
      <c r="I27" s="10" t="s">
        <v>47</v>
      </c>
      <c r="J27" s="17">
        <f>LOOKUP(I23,DATOS!A:A,DATOS!F:F)</f>
        <v>4</v>
      </c>
      <c r="K27" s="18" t="str">
        <f>LOOKUP(I23,DATOS!A:A,DATOS!D:D)</f>
        <v>TEST 1</v>
      </c>
      <c r="L27" s="16" t="str">
        <f>IF(J27=J23,"","FIN")</f>
        <v/>
      </c>
      <c r="M27" s="5"/>
      <c r="N27" s="5"/>
      <c r="O27" s="5"/>
      <c r="P27" s="6" t="s">
        <v>3</v>
      </c>
      <c r="Q27" s="5" t="str">
        <f>CONCATENATE(B27,P27)</f>
        <v>D</v>
      </c>
      <c r="R27" s="5"/>
    </row>
    <row r="28" spans="1:18" x14ac:dyDescent="0.25">
      <c r="A28" s="92"/>
      <c r="B28" s="103"/>
      <c r="C28" s="126"/>
      <c r="D28" s="104"/>
    </row>
    <row r="29" spans="1:18" x14ac:dyDescent="0.25">
      <c r="A29" s="92"/>
      <c r="B29" s="97"/>
      <c r="C29" s="122" t="str">
        <f ca="1">IF(PORTADA!$E$35="A",CONCATENATE(J29,".- ",G29),"")</f>
        <v>5.- …. I use your phone? We’ve had an accident</v>
      </c>
      <c r="D29" s="99"/>
      <c r="E29" s="92"/>
      <c r="F29" s="92"/>
      <c r="G29" s="15" t="str">
        <f>IF(L33="FIN","",LOOKUP(I29,DATOS!A:A,DATOS!G:G))</f>
        <v>…. I use your phone? We’ve had an accident</v>
      </c>
      <c r="H29" s="15" t="str">
        <f>IF(L33="FIN",0,LOOKUP(I29,DATOS!A:A,DATOS!N:N))</f>
        <v>D</v>
      </c>
      <c r="I29" s="10">
        <f>+I23+1</f>
        <v>5</v>
      </c>
      <c r="J29" s="7">
        <f>+J23+1</f>
        <v>5</v>
      </c>
      <c r="K29" s="5" t="s">
        <v>32</v>
      </c>
      <c r="L29" s="5" t="s">
        <v>33</v>
      </c>
      <c r="M29" s="5" t="s">
        <v>38</v>
      </c>
      <c r="N29" s="5" t="s">
        <v>34</v>
      </c>
      <c r="O29" s="5" t="s">
        <v>35</v>
      </c>
      <c r="P29" s="5" t="s">
        <v>36</v>
      </c>
      <c r="Q29" s="5" t="str">
        <f>CONCATENATE("X",H29)</f>
        <v>XD</v>
      </c>
      <c r="R29" s="5" t="s">
        <v>37</v>
      </c>
    </row>
    <row r="30" spans="1:18" x14ac:dyDescent="0.25">
      <c r="A30" s="131">
        <f ca="1">IF($E$2="X",0,IF(J31&gt;2,H29,J31))</f>
        <v>0</v>
      </c>
      <c r="B30" s="100"/>
      <c r="C30" s="123" t="str">
        <f ca="1">IF(PORTADA!$E$35="A",CONCATENATE(I30," ",G30),"")</f>
        <v>a)  Shall</v>
      </c>
      <c r="D30" s="102"/>
      <c r="G30" s="13" t="str">
        <f>IF(L33="FIN","",LOOKUP(I29,DATOS!A:A,DATOS!J:J))</f>
        <v>Shall</v>
      </c>
      <c r="I30" s="10" t="s">
        <v>44</v>
      </c>
      <c r="J30" s="5" t="s">
        <v>5</v>
      </c>
      <c r="K30" s="5">
        <f>IF(L30&gt;0,0,O30)</f>
        <v>0</v>
      </c>
      <c r="L30" s="5">
        <f>IF(O31&gt;0,1,0)</f>
        <v>0</v>
      </c>
      <c r="M30" s="5">
        <f>IF(L30=1,-1/COUNTA(P30:P33),0)</f>
        <v>0</v>
      </c>
      <c r="N30" s="5">
        <f>COUNTA(B30:B33)</f>
        <v>0</v>
      </c>
      <c r="O30" s="5">
        <f>COUNTIF(Q30:Q33,Q29)</f>
        <v>0</v>
      </c>
      <c r="P30" s="6" t="s">
        <v>0</v>
      </c>
      <c r="Q30" s="5" t="str">
        <f>CONCATENATE(B30,P30)</f>
        <v>A</v>
      </c>
      <c r="R30" s="5">
        <f>IF(O30&gt;0,O30+N30,N30*3)</f>
        <v>0</v>
      </c>
    </row>
    <row r="31" spans="1:18" x14ac:dyDescent="0.25">
      <c r="A31" s="131"/>
      <c r="B31" s="100"/>
      <c r="C31" s="123" t="str">
        <f ca="1">IF(PORTADA!$E$35="A",CONCATENATE(I31," ",G31),"")</f>
        <v>b)  Will</v>
      </c>
      <c r="D31" s="102"/>
      <c r="G31" s="13" t="str">
        <f>IF(L33="FIN","",LOOKUP(I29,DATOS!A:A,DATOS!K:K))</f>
        <v>Will</v>
      </c>
      <c r="I31" s="10" t="s">
        <v>45</v>
      </c>
      <c r="J31" s="5">
        <f ca="1">IF(PORTADA!$E$35="A",R30,0)</f>
        <v>0</v>
      </c>
      <c r="K31" s="5"/>
      <c r="L31" s="5"/>
      <c r="M31" s="5"/>
      <c r="N31" s="5"/>
      <c r="O31" s="5">
        <f>N30-O30</f>
        <v>0</v>
      </c>
      <c r="P31" s="6" t="s">
        <v>1</v>
      </c>
      <c r="Q31" s="5" t="str">
        <f>CONCATENATE(B31,P31)</f>
        <v>B</v>
      </c>
      <c r="R31" s="5"/>
    </row>
    <row r="32" spans="1:18" x14ac:dyDescent="0.25">
      <c r="A32" s="131"/>
      <c r="B32" s="100"/>
      <c r="C32" s="123" t="str">
        <f ca="1">IF(PORTADA!$E$35="A",CONCATENATE(I32," ",G32),"")</f>
        <v>c)  Do</v>
      </c>
      <c r="D32" s="102"/>
      <c r="G32" s="13" t="str">
        <f>IF(L33="FIN","",LOOKUP(I29,DATOS!A:A,DATOS!L:L))</f>
        <v>Do</v>
      </c>
      <c r="I32" s="10" t="s">
        <v>46</v>
      </c>
      <c r="J32" s="5"/>
      <c r="K32" s="5"/>
      <c r="L32" s="5"/>
      <c r="M32" s="5"/>
      <c r="N32" s="5"/>
      <c r="O32" s="5"/>
      <c r="P32" s="6" t="s">
        <v>2</v>
      </c>
      <c r="Q32" s="5" t="str">
        <f>CONCATENATE(B32,P32)</f>
        <v>C</v>
      </c>
      <c r="R32" s="5"/>
    </row>
    <row r="33" spans="1:18" x14ac:dyDescent="0.25">
      <c r="A33" s="131"/>
      <c r="B33" s="100"/>
      <c r="C33" s="123" t="str">
        <f ca="1">IF(PORTADA!$E$35="A",CONCATENATE(I33," ",G33),"")</f>
        <v>d) May</v>
      </c>
      <c r="D33" s="102"/>
      <c r="G33" s="13" t="str">
        <f>IF(L33="FIN","",LOOKUP(I29,DATOS!A:A,DATOS!M:M))</f>
        <v>May</v>
      </c>
      <c r="I33" s="10" t="s">
        <v>47</v>
      </c>
      <c r="J33" s="17">
        <f>LOOKUP(I29,DATOS!A:A,DATOS!F:F)</f>
        <v>5</v>
      </c>
      <c r="K33" s="18" t="str">
        <f>LOOKUP(I29,DATOS!A:A,DATOS!D:D)</f>
        <v>TEST 1</v>
      </c>
      <c r="L33" s="16" t="str">
        <f>IF(J33=J29,"","FIN")</f>
        <v/>
      </c>
      <c r="M33" s="5"/>
      <c r="N33" s="5"/>
      <c r="O33" s="5"/>
      <c r="P33" s="6" t="s">
        <v>3</v>
      </c>
      <c r="Q33" s="5" t="str">
        <f>CONCATENATE(B33,P33)</f>
        <v>D</v>
      </c>
      <c r="R33" s="5"/>
    </row>
    <row r="34" spans="1:18" x14ac:dyDescent="0.25">
      <c r="A34" s="92"/>
      <c r="B34" s="103"/>
      <c r="C34" s="126"/>
      <c r="D34" s="104"/>
    </row>
    <row r="35" spans="1:18" x14ac:dyDescent="0.25">
      <c r="A35" s="92"/>
      <c r="B35" s="97"/>
      <c r="C35" s="122" t="str">
        <f ca="1">IF(PORTADA!$E$35="A",CONCATENATE(J35,".- ",G35),"")</f>
        <v>6.- I’ll probably …. college at the end of this term</v>
      </c>
      <c r="D35" s="99"/>
      <c r="E35" s="92"/>
      <c r="F35" s="92"/>
      <c r="G35" s="15" t="str">
        <f>IF(L39="FIN","",LOOKUP(I35,DATOS!A:A,DATOS!G:G))</f>
        <v>I’ll probably …. college at the end of this term</v>
      </c>
      <c r="H35" s="15" t="str">
        <f>IF(L39="FIN",0,LOOKUP(I35,DATOS!A:A,DATOS!N:N))</f>
        <v>A</v>
      </c>
      <c r="I35" s="10">
        <f>+I29+1</f>
        <v>6</v>
      </c>
      <c r="J35" s="7">
        <f>+J29+1</f>
        <v>6</v>
      </c>
      <c r="K35" s="5" t="s">
        <v>32</v>
      </c>
      <c r="L35" s="5" t="s">
        <v>33</v>
      </c>
      <c r="M35" s="5" t="s">
        <v>38</v>
      </c>
      <c r="N35" s="5" t="s">
        <v>34</v>
      </c>
      <c r="O35" s="5" t="s">
        <v>35</v>
      </c>
      <c r="P35" s="5" t="s">
        <v>36</v>
      </c>
      <c r="Q35" s="5" t="str">
        <f>CONCATENATE("X",H35)</f>
        <v>XA</v>
      </c>
      <c r="R35" s="5" t="s">
        <v>37</v>
      </c>
    </row>
    <row r="36" spans="1:18" x14ac:dyDescent="0.25">
      <c r="A36" s="131">
        <f ca="1">IF($E$2="X",0,IF(J37&gt;2,H35,J37))</f>
        <v>0</v>
      </c>
      <c r="B36" s="100"/>
      <c r="C36" s="123" t="str">
        <f ca="1">IF(PORTADA!$E$35="A",CONCATENATE(I36," ",G36),"")</f>
        <v>a)  Finish</v>
      </c>
      <c r="D36" s="102"/>
      <c r="G36" s="13" t="str">
        <f>IF(L39="FIN","",LOOKUP(I35,DATOS!A:A,DATOS!J:J))</f>
        <v>Finish</v>
      </c>
      <c r="I36" s="10" t="s">
        <v>44</v>
      </c>
      <c r="J36" s="5" t="s">
        <v>5</v>
      </c>
      <c r="K36" s="5">
        <f>IF(L36&gt;0,0,O36)</f>
        <v>0</v>
      </c>
      <c r="L36" s="5">
        <f>IF(O37&gt;0,1,0)</f>
        <v>0</v>
      </c>
      <c r="M36" s="5">
        <f>IF(L36=1,-1/COUNTA(P36:P39),0)</f>
        <v>0</v>
      </c>
      <c r="N36" s="5">
        <f>COUNTA(B36:B39)</f>
        <v>0</v>
      </c>
      <c r="O36" s="5">
        <f>COUNTIF(Q36:Q39,Q35)</f>
        <v>0</v>
      </c>
      <c r="P36" s="6" t="s">
        <v>0</v>
      </c>
      <c r="Q36" s="5" t="str">
        <f>CONCATENATE(B36,P36)</f>
        <v>A</v>
      </c>
      <c r="R36" s="5">
        <f>IF(O36&gt;0,O36+N36,N36*3)</f>
        <v>0</v>
      </c>
    </row>
    <row r="37" spans="1:18" x14ac:dyDescent="0.25">
      <c r="A37" s="131"/>
      <c r="B37" s="100"/>
      <c r="C37" s="123" t="str">
        <f ca="1">IF(PORTADA!$E$35="A",CONCATENATE(I37," ",G37),"")</f>
        <v>b)  I’ll leave</v>
      </c>
      <c r="D37" s="102"/>
      <c r="G37" s="13" t="str">
        <f>IF(L39="FIN","",LOOKUP(I35,DATOS!A:A,DATOS!K:K))</f>
        <v>I’ll leave</v>
      </c>
      <c r="I37" s="10" t="s">
        <v>45</v>
      </c>
      <c r="J37" s="5">
        <f ca="1">IF(PORTADA!$E$35="A",R36,0)</f>
        <v>0</v>
      </c>
      <c r="K37" s="5"/>
      <c r="L37" s="5"/>
      <c r="M37" s="5"/>
      <c r="N37" s="5"/>
      <c r="O37" s="5">
        <f>N36-O36</f>
        <v>0</v>
      </c>
      <c r="P37" s="6" t="s">
        <v>1</v>
      </c>
      <c r="Q37" s="5" t="str">
        <f>CONCATENATE(B37,P37)</f>
        <v>B</v>
      </c>
      <c r="R37" s="5"/>
    </row>
    <row r="38" spans="1:18" x14ac:dyDescent="0.25">
      <c r="A38" s="131"/>
      <c r="B38" s="100"/>
      <c r="C38" s="123" t="str">
        <f ca="1">IF(PORTADA!$E$35="A",CONCATENATE(I38," ",G38),"")</f>
        <v>c)  Go away from</v>
      </c>
      <c r="D38" s="102"/>
      <c r="G38" s="13" t="str">
        <f>IF(L39="FIN","",LOOKUP(I35,DATOS!A:A,DATOS!L:L))</f>
        <v>Go away from</v>
      </c>
      <c r="I38" s="10" t="s">
        <v>46</v>
      </c>
      <c r="J38" s="5"/>
      <c r="K38" s="5"/>
      <c r="L38" s="5"/>
      <c r="M38" s="5"/>
      <c r="N38" s="5"/>
      <c r="O38" s="5"/>
      <c r="P38" s="6" t="s">
        <v>2</v>
      </c>
      <c r="Q38" s="5" t="str">
        <f>CONCATENATE(B38,P38)</f>
        <v>C</v>
      </c>
      <c r="R38" s="5"/>
    </row>
    <row r="39" spans="1:18" x14ac:dyDescent="0.25">
      <c r="A39" s="131"/>
      <c r="B39" s="100"/>
      <c r="C39" s="123" t="str">
        <f ca="1">IF(PORTADA!$E$35="A",CONCATENATE(I39," ",G39),"")</f>
        <v>d) To leave</v>
      </c>
      <c r="D39" s="102"/>
      <c r="G39" s="13" t="str">
        <f>IF(L39="FIN","",LOOKUP(I35,DATOS!A:A,DATOS!M:M))</f>
        <v>To leave</v>
      </c>
      <c r="I39" s="10" t="s">
        <v>47</v>
      </c>
      <c r="J39" s="17">
        <f>LOOKUP(I35,DATOS!A:A,DATOS!F:F)</f>
        <v>6</v>
      </c>
      <c r="K39" s="18" t="str">
        <f>LOOKUP(I35,DATOS!A:A,DATOS!D:D)</f>
        <v>TEST 1</v>
      </c>
      <c r="L39" s="16" t="str">
        <f>IF(J39=J35,"","FIN")</f>
        <v/>
      </c>
      <c r="M39" s="5"/>
      <c r="N39" s="5"/>
      <c r="O39" s="5"/>
      <c r="P39" s="6" t="s">
        <v>3</v>
      </c>
      <c r="Q39" s="5" t="str">
        <f>CONCATENATE(B39,P39)</f>
        <v>D</v>
      </c>
      <c r="R39" s="5"/>
    </row>
    <row r="40" spans="1:18" x14ac:dyDescent="0.25">
      <c r="A40" s="92"/>
      <c r="B40" s="103"/>
      <c r="C40" s="126"/>
      <c r="D40" s="104"/>
    </row>
    <row r="41" spans="1:18" x14ac:dyDescent="0.25">
      <c r="A41" s="92"/>
      <c r="B41" s="97"/>
      <c r="C41" s="122" t="str">
        <f ca="1">IF(PORTADA!$E$35="A",CONCATENATE(J41,".- ",G41),"")</f>
        <v>7.- The museum keeper made ….their  bags in the cloakroom.</v>
      </c>
      <c r="D41" s="99"/>
      <c r="E41" s="92"/>
      <c r="F41" s="92"/>
      <c r="G41" s="15" t="str">
        <f>IF(L45="FIN","",LOOKUP(I41,DATOS!A:A,DATOS!G:G))</f>
        <v>The museum keeper made ….their  bags in the cloakroom.</v>
      </c>
      <c r="H41" s="15" t="str">
        <f>IF(L45="FIN",0,LOOKUP(I41,DATOS!A:A,DATOS!N:N))</f>
        <v>C</v>
      </c>
      <c r="I41" s="10">
        <f>+I35+1</f>
        <v>7</v>
      </c>
      <c r="J41" s="7">
        <f>+J35+1</f>
        <v>7</v>
      </c>
      <c r="K41" s="5" t="s">
        <v>32</v>
      </c>
      <c r="L41" s="5" t="s">
        <v>33</v>
      </c>
      <c r="M41" s="5" t="s">
        <v>38</v>
      </c>
      <c r="N41" s="5" t="s">
        <v>34</v>
      </c>
      <c r="O41" s="5" t="s">
        <v>35</v>
      </c>
      <c r="P41" s="5" t="s">
        <v>36</v>
      </c>
      <c r="Q41" s="5" t="str">
        <f>CONCATENATE("X",H41)</f>
        <v>XC</v>
      </c>
      <c r="R41" s="5" t="s">
        <v>37</v>
      </c>
    </row>
    <row r="42" spans="1:18" x14ac:dyDescent="0.25">
      <c r="A42" s="131">
        <f ca="1">IF($E$2="X",0,IF(J43&gt;2,H41,J43))</f>
        <v>0</v>
      </c>
      <c r="B42" s="100"/>
      <c r="C42" s="123" t="str">
        <f ca="1">IF(PORTADA!$E$35="A",CONCATENATE(I42," ",G42),"")</f>
        <v>a)  They put</v>
      </c>
      <c r="D42" s="102"/>
      <c r="G42" s="13" t="str">
        <f>IF(L45="FIN","",LOOKUP(I41,DATOS!A:A,DATOS!J:J))</f>
        <v>They put</v>
      </c>
      <c r="I42" s="10" t="s">
        <v>44</v>
      </c>
      <c r="J42" s="5" t="s">
        <v>5</v>
      </c>
      <c r="K42" s="5">
        <f>IF(L42&gt;0,0,O42)</f>
        <v>0</v>
      </c>
      <c r="L42" s="5">
        <f>IF(O43&gt;0,1,0)</f>
        <v>0</v>
      </c>
      <c r="M42" s="5">
        <f>IF(L42=1,-1/COUNTA(P42:P45),0)</f>
        <v>0</v>
      </c>
      <c r="N42" s="5">
        <f>COUNTA(B42:B45)</f>
        <v>0</v>
      </c>
      <c r="O42" s="5">
        <f>COUNTIF(Q42:Q45,Q41)</f>
        <v>0</v>
      </c>
      <c r="P42" s="6" t="s">
        <v>0</v>
      </c>
      <c r="Q42" s="5" t="str">
        <f>CONCATENATE(B42,P42)</f>
        <v>A</v>
      </c>
      <c r="R42" s="5">
        <f>IF(O42&gt;0,O42+N42,N42*3)</f>
        <v>0</v>
      </c>
    </row>
    <row r="43" spans="1:18" x14ac:dyDescent="0.25">
      <c r="A43" s="131"/>
      <c r="B43" s="100"/>
      <c r="C43" s="123" t="str">
        <f ca="1">IF(PORTADA!$E$35="A",CONCATENATE(I43," ",G43),"")</f>
        <v>b)  Thier putting</v>
      </c>
      <c r="D43" s="102"/>
      <c r="G43" s="13" t="str">
        <f>IF(L45="FIN","",LOOKUP(I41,DATOS!A:A,DATOS!K:K))</f>
        <v>Thier putting</v>
      </c>
      <c r="I43" s="10" t="s">
        <v>45</v>
      </c>
      <c r="J43" s="5">
        <f ca="1">IF(PORTADA!$E$35="A",R42,0)</f>
        <v>0</v>
      </c>
      <c r="K43" s="5"/>
      <c r="L43" s="5"/>
      <c r="M43" s="5"/>
      <c r="N43" s="5"/>
      <c r="O43" s="5">
        <f>N42-O42</f>
        <v>0</v>
      </c>
      <c r="P43" s="6" t="s">
        <v>1</v>
      </c>
      <c r="Q43" s="5" t="str">
        <f>CONCATENATE(B43,P43)</f>
        <v>B</v>
      </c>
      <c r="R43" s="5"/>
    </row>
    <row r="44" spans="1:18" x14ac:dyDescent="0.25">
      <c r="A44" s="131"/>
      <c r="B44" s="100"/>
      <c r="C44" s="123" t="str">
        <f ca="1">IF(PORTADA!$E$35="A",CONCATENATE(I44," ",G44),"")</f>
        <v>c)  Them put</v>
      </c>
      <c r="D44" s="102"/>
      <c r="G44" s="13" t="str">
        <f>IF(L45="FIN","",LOOKUP(I41,DATOS!A:A,DATOS!L:L))</f>
        <v>Them put</v>
      </c>
      <c r="I44" s="10" t="s">
        <v>46</v>
      </c>
      <c r="J44" s="5"/>
      <c r="K44" s="5"/>
      <c r="L44" s="5"/>
      <c r="M44" s="5"/>
      <c r="N44" s="5"/>
      <c r="O44" s="5"/>
      <c r="P44" s="6" t="s">
        <v>2</v>
      </c>
      <c r="Q44" s="5" t="str">
        <f>CONCATENATE(B44,P44)</f>
        <v>C</v>
      </c>
      <c r="R44" s="5"/>
    </row>
    <row r="45" spans="1:18" x14ac:dyDescent="0.25">
      <c r="A45" s="131"/>
      <c r="B45" s="100"/>
      <c r="C45" s="123" t="str">
        <f ca="1">IF(PORTADA!$E$35="A",CONCATENATE(I45," ",G45),"")</f>
        <v>d) Them to put</v>
      </c>
      <c r="D45" s="102"/>
      <c r="G45" s="13" t="str">
        <f>IF(L45="FIN","",LOOKUP(I41,DATOS!A:A,DATOS!M:M))</f>
        <v>Them to put</v>
      </c>
      <c r="I45" s="10" t="s">
        <v>47</v>
      </c>
      <c r="J45" s="17">
        <f>LOOKUP(I41,DATOS!A:A,DATOS!F:F)</f>
        <v>7</v>
      </c>
      <c r="K45" s="18" t="str">
        <f>LOOKUP(I41,DATOS!A:A,DATOS!D:D)</f>
        <v>TEST 1</v>
      </c>
      <c r="L45" s="16" t="str">
        <f>IF(J45=J41,"","FIN")</f>
        <v/>
      </c>
      <c r="M45" s="5"/>
      <c r="N45" s="5"/>
      <c r="O45" s="5"/>
      <c r="P45" s="6" t="s">
        <v>3</v>
      </c>
      <c r="Q45" s="5" t="str">
        <f>CONCATENATE(B45,P45)</f>
        <v>D</v>
      </c>
      <c r="R45" s="5"/>
    </row>
    <row r="46" spans="1:18" x14ac:dyDescent="0.25">
      <c r="A46" s="92"/>
      <c r="B46" s="103"/>
      <c r="C46" s="126"/>
      <c r="D46" s="104"/>
    </row>
    <row r="47" spans="1:18" x14ac:dyDescent="0.25">
      <c r="A47" s="92"/>
      <c r="B47" s="97"/>
      <c r="C47" s="122" t="str">
        <f ca="1">IF(PORTADA!$E$35="A",CONCATENATE(J47,".- ",G47),"")</f>
        <v>8.- We’re going on holiday. Grannie is going to …. the baby.</v>
      </c>
      <c r="D47" s="99"/>
      <c r="E47" s="92"/>
      <c r="F47" s="92"/>
      <c r="G47" s="15" t="str">
        <f>IF(L51="FIN","",LOOKUP(I47,DATOS!A:A,DATOS!G:G))</f>
        <v>We’re going on holiday. Grannie is going to …. the baby.</v>
      </c>
      <c r="H47" s="15" t="str">
        <f>IF(L51="FIN",0,LOOKUP(I47,DATOS!A:A,DATOS!N:N))</f>
        <v>A</v>
      </c>
      <c r="I47" s="10">
        <f>+I41+1</f>
        <v>8</v>
      </c>
      <c r="J47" s="7">
        <f>+J41+1</f>
        <v>8</v>
      </c>
      <c r="K47" s="5" t="s">
        <v>32</v>
      </c>
      <c r="L47" s="5" t="s">
        <v>33</v>
      </c>
      <c r="M47" s="5" t="s">
        <v>38</v>
      </c>
      <c r="N47" s="5" t="s">
        <v>34</v>
      </c>
      <c r="O47" s="5" t="s">
        <v>35</v>
      </c>
      <c r="P47" s="5" t="s">
        <v>36</v>
      </c>
      <c r="Q47" s="5" t="str">
        <f>CONCATENATE("X",H47)</f>
        <v>XA</v>
      </c>
      <c r="R47" s="5" t="s">
        <v>37</v>
      </c>
    </row>
    <row r="48" spans="1:18" x14ac:dyDescent="0.25">
      <c r="A48" s="131">
        <f ca="1">IF($E$2="X",0,IF(J49&gt;2,H47,J49))</f>
        <v>0</v>
      </c>
      <c r="B48" s="100"/>
      <c r="C48" s="123" t="str">
        <f ca="1">IF(PORTADA!$E$35="A",CONCATENATE(I48," ",G48),"")</f>
        <v>a)  Look after</v>
      </c>
      <c r="D48" s="102"/>
      <c r="G48" s="13" t="str">
        <f>IF(L51="FIN","",LOOKUP(I47,DATOS!A:A,DATOS!J:J))</f>
        <v>Look after</v>
      </c>
      <c r="I48" s="10" t="s">
        <v>44</v>
      </c>
      <c r="J48" s="5" t="s">
        <v>5</v>
      </c>
      <c r="K48" s="5">
        <f>IF(L48&gt;0,0,O48)</f>
        <v>0</v>
      </c>
      <c r="L48" s="5">
        <f>IF(O49&gt;0,1,0)</f>
        <v>0</v>
      </c>
      <c r="M48" s="5">
        <f>IF(L48=1,-1/COUNTA(P48:P51),0)</f>
        <v>0</v>
      </c>
      <c r="N48" s="5">
        <f>COUNTA(B48:B51)</f>
        <v>0</v>
      </c>
      <c r="O48" s="5">
        <f>COUNTIF(Q48:Q51,Q47)</f>
        <v>0</v>
      </c>
      <c r="P48" s="6" t="s">
        <v>0</v>
      </c>
      <c r="Q48" s="5" t="str">
        <f>CONCATENATE(B48,P48)</f>
        <v>A</v>
      </c>
      <c r="R48" s="5">
        <f>IF(O48&gt;0,O48+N48,N48*3)</f>
        <v>0</v>
      </c>
    </row>
    <row r="49" spans="1:18" x14ac:dyDescent="0.25">
      <c r="A49" s="131"/>
      <c r="B49" s="100"/>
      <c r="C49" s="123" t="str">
        <f ca="1">IF(PORTADA!$E$35="A",CONCATENATE(I49," ",G49),"")</f>
        <v>b)  Care</v>
      </c>
      <c r="D49" s="102"/>
      <c r="G49" s="13" t="str">
        <f>IF(L51="FIN","",LOOKUP(I47,DATOS!A:A,DATOS!K:K))</f>
        <v>Care</v>
      </c>
      <c r="I49" s="10" t="s">
        <v>45</v>
      </c>
      <c r="J49" s="5">
        <f ca="1">IF(PORTADA!$E$35="A",R48,0)</f>
        <v>0</v>
      </c>
      <c r="K49" s="5"/>
      <c r="L49" s="5"/>
      <c r="M49" s="5"/>
      <c r="N49" s="5"/>
      <c r="O49" s="5">
        <f>N48-O48</f>
        <v>0</v>
      </c>
      <c r="P49" s="6" t="s">
        <v>1</v>
      </c>
      <c r="Q49" s="5" t="str">
        <f>CONCATENATE(B49,P49)</f>
        <v>B</v>
      </c>
      <c r="R49" s="5"/>
    </row>
    <row r="50" spans="1:18" x14ac:dyDescent="0.25">
      <c r="A50" s="131"/>
      <c r="B50" s="100"/>
      <c r="C50" s="123" t="str">
        <f ca="1">IF(PORTADA!$E$35="A",CONCATENATE(I50," ",G50),"")</f>
        <v>c)  Look for</v>
      </c>
      <c r="D50" s="102"/>
      <c r="G50" s="13" t="str">
        <f>IF(L51="FIN","",LOOKUP(I47,DATOS!A:A,DATOS!L:L))</f>
        <v>Look for</v>
      </c>
      <c r="I50" s="10" t="s">
        <v>46</v>
      </c>
      <c r="J50" s="5"/>
      <c r="K50" s="5"/>
      <c r="L50" s="5"/>
      <c r="M50" s="5"/>
      <c r="N50" s="5"/>
      <c r="O50" s="5"/>
      <c r="P50" s="6" t="s">
        <v>2</v>
      </c>
      <c r="Q50" s="5" t="str">
        <f>CONCATENATE(B50,P50)</f>
        <v>C</v>
      </c>
      <c r="R50" s="5"/>
    </row>
    <row r="51" spans="1:18" x14ac:dyDescent="0.25">
      <c r="A51" s="131"/>
      <c r="B51" s="100"/>
      <c r="C51" s="123" t="str">
        <f ca="1">IF(PORTADA!$E$35="A",CONCATENATE(I51," ",G51),"")</f>
        <v>d) Look out</v>
      </c>
      <c r="D51" s="102"/>
      <c r="G51" s="13" t="str">
        <f>IF(L51="FIN","",LOOKUP(I47,DATOS!A:A,DATOS!M:M))</f>
        <v>Look out</v>
      </c>
      <c r="I51" s="10" t="s">
        <v>47</v>
      </c>
      <c r="J51" s="17">
        <f>LOOKUP(I47,DATOS!A:A,DATOS!F:F)</f>
        <v>8</v>
      </c>
      <c r="K51" s="18" t="str">
        <f>LOOKUP(I47,DATOS!A:A,DATOS!D:D)</f>
        <v>TEST 1</v>
      </c>
      <c r="L51" s="16" t="str">
        <f>IF(J51=J47,"","FIN")</f>
        <v/>
      </c>
      <c r="M51" s="5"/>
      <c r="N51" s="5"/>
      <c r="O51" s="5"/>
      <c r="P51" s="6" t="s">
        <v>3</v>
      </c>
      <c r="Q51" s="5" t="str">
        <f>CONCATENATE(B51,P51)</f>
        <v>D</v>
      </c>
      <c r="R51" s="5"/>
    </row>
    <row r="52" spans="1:18" x14ac:dyDescent="0.25">
      <c r="A52" s="92"/>
      <c r="B52" s="103"/>
      <c r="C52" s="126"/>
      <c r="D52" s="104"/>
    </row>
    <row r="53" spans="1:18" x14ac:dyDescent="0.25">
      <c r="A53" s="92"/>
      <c r="B53" s="97"/>
      <c r="C53" s="122" t="str">
        <f ca="1">IF(PORTADA!$E$35="A",CONCATENATE(J53,".- ",G53),"")</f>
        <v>9.- The more one drinks, …..one gets.</v>
      </c>
      <c r="D53" s="99"/>
      <c r="E53" s="92"/>
      <c r="F53" s="92"/>
      <c r="G53" s="15" t="str">
        <f>IF(L57="FIN","",LOOKUP(I53,DATOS!A:A,DATOS!G:G))</f>
        <v>The more one drinks, …..one gets.</v>
      </c>
      <c r="H53" s="15" t="str">
        <f>IF(L57="FIN",0,LOOKUP(I53,DATOS!A:A,DATOS!N:N))</f>
        <v>A</v>
      </c>
      <c r="I53" s="10">
        <f>+I47+1</f>
        <v>9</v>
      </c>
      <c r="J53" s="7">
        <f>+J47+1</f>
        <v>9</v>
      </c>
      <c r="K53" s="5" t="s">
        <v>32</v>
      </c>
      <c r="L53" s="5" t="s">
        <v>33</v>
      </c>
      <c r="M53" s="5" t="s">
        <v>38</v>
      </c>
      <c r="N53" s="5" t="s">
        <v>34</v>
      </c>
      <c r="O53" s="5" t="s">
        <v>35</v>
      </c>
      <c r="P53" s="5" t="s">
        <v>36</v>
      </c>
      <c r="Q53" s="5" t="str">
        <f>CONCATENATE("X",H53)</f>
        <v>XA</v>
      </c>
      <c r="R53" s="5" t="s">
        <v>37</v>
      </c>
    </row>
    <row r="54" spans="1:18" x14ac:dyDescent="0.25">
      <c r="A54" s="131">
        <f ca="1">IF($E$2="X",0,IF(J55&gt;2,H53,J55))</f>
        <v>0</v>
      </c>
      <c r="B54" s="100"/>
      <c r="C54" s="123" t="str">
        <f ca="1">IF(PORTADA!$E$35="A",CONCATENATE(I54," ",G54),"")</f>
        <v>a)  The fatter</v>
      </c>
      <c r="D54" s="102"/>
      <c r="G54" s="13" t="str">
        <f>IF(L57="FIN","",LOOKUP(I53,DATOS!A:A,DATOS!J:J))</f>
        <v>The fatter</v>
      </c>
      <c r="I54" s="10" t="s">
        <v>44</v>
      </c>
      <c r="J54" s="5" t="s">
        <v>5</v>
      </c>
      <c r="K54" s="5">
        <f>IF(L54&gt;0,0,O54)</f>
        <v>0</v>
      </c>
      <c r="L54" s="5">
        <f>IF(O55&gt;0,1,0)</f>
        <v>0</v>
      </c>
      <c r="M54" s="5">
        <f>IF(L54=1,-1/COUNTA(P54:P57),0)</f>
        <v>0</v>
      </c>
      <c r="N54" s="5">
        <f>COUNTA(B54:B57)</f>
        <v>0</v>
      </c>
      <c r="O54" s="5">
        <f>COUNTIF(Q54:Q57,Q53)</f>
        <v>0</v>
      </c>
      <c r="P54" s="6" t="s">
        <v>0</v>
      </c>
      <c r="Q54" s="5" t="str">
        <f>CONCATENATE(B54,P54)</f>
        <v>A</v>
      </c>
      <c r="R54" s="5">
        <f>IF(O54&gt;0,O54+N54,N54*3)</f>
        <v>0</v>
      </c>
    </row>
    <row r="55" spans="1:18" x14ac:dyDescent="0.25">
      <c r="A55" s="131"/>
      <c r="B55" s="100"/>
      <c r="C55" s="123" t="str">
        <f ca="1">IF(PORTADA!$E$35="A",CONCATENATE(I55," ",G55),"")</f>
        <v>b)  Fatter</v>
      </c>
      <c r="D55" s="102"/>
      <c r="G55" s="13" t="str">
        <f>IF(L57="FIN","",LOOKUP(I53,DATOS!A:A,DATOS!K:K))</f>
        <v>Fatter</v>
      </c>
      <c r="I55" s="10" t="s">
        <v>45</v>
      </c>
      <c r="J55" s="5">
        <f ca="1">IF(PORTADA!$E$35="A",R54,0)</f>
        <v>0</v>
      </c>
      <c r="K55" s="5"/>
      <c r="L55" s="5"/>
      <c r="M55" s="5"/>
      <c r="N55" s="5"/>
      <c r="O55" s="5">
        <f>N54-O54</f>
        <v>0</v>
      </c>
      <c r="P55" s="6" t="s">
        <v>1</v>
      </c>
      <c r="Q55" s="5" t="str">
        <f>CONCATENATE(B55,P55)</f>
        <v>B</v>
      </c>
      <c r="R55" s="5"/>
    </row>
    <row r="56" spans="1:18" x14ac:dyDescent="0.25">
      <c r="A56" s="131"/>
      <c r="B56" s="100"/>
      <c r="C56" s="123" t="str">
        <f ca="1">IF(PORTADA!$E$35="A",CONCATENATE(I56," ",G56),"")</f>
        <v>c)  Fattest</v>
      </c>
      <c r="D56" s="102"/>
      <c r="G56" s="13" t="str">
        <f>IF(L57="FIN","",LOOKUP(I53,DATOS!A:A,DATOS!L:L))</f>
        <v>Fattest</v>
      </c>
      <c r="I56" s="10" t="s">
        <v>46</v>
      </c>
      <c r="J56" s="5"/>
      <c r="K56" s="5"/>
      <c r="L56" s="5"/>
      <c r="M56" s="5"/>
      <c r="N56" s="5"/>
      <c r="O56" s="5"/>
      <c r="P56" s="6" t="s">
        <v>2</v>
      </c>
      <c r="Q56" s="5" t="str">
        <f>CONCATENATE(B56,P56)</f>
        <v>C</v>
      </c>
      <c r="R56" s="5"/>
    </row>
    <row r="57" spans="1:18" x14ac:dyDescent="0.25">
      <c r="A57" s="131"/>
      <c r="B57" s="100"/>
      <c r="C57" s="123" t="str">
        <f ca="1">IF(PORTADA!$E$35="A",CONCATENATE(I57," ",G57),"")</f>
        <v>d) Faster</v>
      </c>
      <c r="D57" s="102"/>
      <c r="G57" s="13" t="str">
        <f>IF(L57="FIN","",LOOKUP(I53,DATOS!A:A,DATOS!M:M))</f>
        <v>Faster</v>
      </c>
      <c r="I57" s="10" t="s">
        <v>47</v>
      </c>
      <c r="J57" s="17">
        <f>LOOKUP(I53,DATOS!A:A,DATOS!F:F)</f>
        <v>9</v>
      </c>
      <c r="K57" s="18" t="str">
        <f>LOOKUP(I53,DATOS!A:A,DATOS!D:D)</f>
        <v>TEST 1</v>
      </c>
      <c r="L57" s="16" t="str">
        <f>IF(J57=J53,"","FIN")</f>
        <v/>
      </c>
      <c r="M57" s="5"/>
      <c r="N57" s="5"/>
      <c r="O57" s="5"/>
      <c r="P57" s="6" t="s">
        <v>3</v>
      </c>
      <c r="Q57" s="5" t="str">
        <f>CONCATENATE(B57,P57)</f>
        <v>D</v>
      </c>
      <c r="R57" s="5"/>
    </row>
    <row r="58" spans="1:18" x14ac:dyDescent="0.25">
      <c r="A58" s="92"/>
      <c r="B58" s="103"/>
      <c r="C58" s="126"/>
      <c r="D58" s="104"/>
    </row>
    <row r="59" spans="1:18" x14ac:dyDescent="0.25">
      <c r="A59" s="92"/>
      <c r="B59" s="97"/>
      <c r="C59" s="122" t="str">
        <f ca="1">IF(PORTADA!$E$35="A",CONCATENATE(J59,".- ",G59),"")</f>
        <v>10.- We can’t …..our mind about where to live after getting married.</v>
      </c>
      <c r="D59" s="99"/>
      <c r="E59" s="92"/>
      <c r="F59" s="92"/>
      <c r="G59" s="15" t="str">
        <f>IF(L63="FIN","",LOOKUP(I59,DATOS!A:A,DATOS!G:G))</f>
        <v>We can’t …..our mind about where to live after getting married.</v>
      </c>
      <c r="H59" s="15" t="str">
        <f>IF(L63="FIN",0,LOOKUP(I59,DATOS!A:A,DATOS!N:N))</f>
        <v>B</v>
      </c>
      <c r="I59" s="10">
        <f>+I53+1</f>
        <v>10</v>
      </c>
      <c r="J59" s="7">
        <f>+J53+1</f>
        <v>10</v>
      </c>
      <c r="K59" s="5" t="s">
        <v>32</v>
      </c>
      <c r="L59" s="5" t="s">
        <v>33</v>
      </c>
      <c r="M59" s="5" t="s">
        <v>38</v>
      </c>
      <c r="N59" s="5" t="s">
        <v>34</v>
      </c>
      <c r="O59" s="5" t="s">
        <v>35</v>
      </c>
      <c r="P59" s="5" t="s">
        <v>36</v>
      </c>
      <c r="Q59" s="5" t="str">
        <f>CONCATENATE("X",H59)</f>
        <v>XB</v>
      </c>
      <c r="R59" s="5" t="s">
        <v>37</v>
      </c>
    </row>
    <row r="60" spans="1:18" x14ac:dyDescent="0.25">
      <c r="A60" s="131">
        <f ca="1">IF($E$2="X",0,IF(J61&gt;2,H59,J61))</f>
        <v>0</v>
      </c>
      <c r="B60" s="100"/>
      <c r="C60" s="123" t="str">
        <f ca="1">IF(PORTADA!$E$35="A",CONCATENATE(I60," ",G60),"")</f>
        <v>a)  Decide</v>
      </c>
      <c r="D60" s="102"/>
      <c r="G60" s="13" t="str">
        <f>IF(L63="FIN","",LOOKUP(I59,DATOS!A:A,DATOS!J:J))</f>
        <v>Decide</v>
      </c>
      <c r="I60" s="10" t="s">
        <v>44</v>
      </c>
      <c r="J60" s="5" t="s">
        <v>5</v>
      </c>
      <c r="K60" s="5">
        <f>IF(L60&gt;0,0,O60)</f>
        <v>0</v>
      </c>
      <c r="L60" s="5">
        <f>IF(O61&gt;0,1,0)</f>
        <v>0</v>
      </c>
      <c r="M60" s="5">
        <f>IF(L60=1,-1/COUNTA(P60:P63),0)</f>
        <v>0</v>
      </c>
      <c r="N60" s="5">
        <f>COUNTA(B60:B63)</f>
        <v>0</v>
      </c>
      <c r="O60" s="5">
        <f>COUNTIF(Q60:Q63,Q59)</f>
        <v>0</v>
      </c>
      <c r="P60" s="6" t="s">
        <v>0</v>
      </c>
      <c r="Q60" s="5" t="str">
        <f>CONCATENATE(B60,P60)</f>
        <v>A</v>
      </c>
      <c r="R60" s="5">
        <f>IF(O60&gt;0,O60+N60,N60*3)</f>
        <v>0</v>
      </c>
    </row>
    <row r="61" spans="1:18" x14ac:dyDescent="0.25">
      <c r="A61" s="131"/>
      <c r="B61" s="100"/>
      <c r="C61" s="123" t="str">
        <f ca="1">IF(PORTADA!$E$35="A",CONCATENATE(I61," ",G61),"")</f>
        <v>b)  Make up</v>
      </c>
      <c r="D61" s="102"/>
      <c r="G61" s="13" t="str">
        <f>IF(L63="FIN","",LOOKUP(I59,DATOS!A:A,DATOS!K:K))</f>
        <v>Make up</v>
      </c>
      <c r="I61" s="10" t="s">
        <v>45</v>
      </c>
      <c r="J61" s="5">
        <f ca="1">IF(PORTADA!$E$35="A",R60,0)</f>
        <v>0</v>
      </c>
      <c r="K61" s="5"/>
      <c r="L61" s="5"/>
      <c r="M61" s="5"/>
      <c r="N61" s="5"/>
      <c r="O61" s="5">
        <f>N60-O60</f>
        <v>0</v>
      </c>
      <c r="P61" s="6" t="s">
        <v>1</v>
      </c>
      <c r="Q61" s="5" t="str">
        <f>CONCATENATE(B61,P61)</f>
        <v>B</v>
      </c>
      <c r="R61" s="5"/>
    </row>
    <row r="62" spans="1:18" x14ac:dyDescent="0.25">
      <c r="A62" s="131"/>
      <c r="B62" s="100"/>
      <c r="C62" s="123" t="str">
        <f ca="1">IF(PORTADA!$E$35="A",CONCATENATE(I62," ",G62),"")</f>
        <v>c)  Do up</v>
      </c>
      <c r="D62" s="102"/>
      <c r="G62" s="13" t="str">
        <f>IF(L63="FIN","",LOOKUP(I59,DATOS!A:A,DATOS!L:L))</f>
        <v>Do up</v>
      </c>
      <c r="I62" s="10" t="s">
        <v>46</v>
      </c>
      <c r="J62" s="5"/>
      <c r="K62" s="5"/>
      <c r="L62" s="5"/>
      <c r="M62" s="5"/>
      <c r="N62" s="5"/>
      <c r="O62" s="5"/>
      <c r="P62" s="6" t="s">
        <v>2</v>
      </c>
      <c r="Q62" s="5" t="str">
        <f>CONCATENATE(B62,P62)</f>
        <v>C</v>
      </c>
      <c r="R62" s="5"/>
    </row>
    <row r="63" spans="1:18" x14ac:dyDescent="0.25">
      <c r="A63" s="131"/>
      <c r="B63" s="100"/>
      <c r="C63" s="123" t="str">
        <f ca="1">IF(PORTADA!$E$35="A",CONCATENATE(I63," ",G63),"")</f>
        <v>d) Determine</v>
      </c>
      <c r="D63" s="102"/>
      <c r="G63" s="13" t="str">
        <f>IF(L63="FIN","",LOOKUP(I59,DATOS!A:A,DATOS!M:M))</f>
        <v>Determine</v>
      </c>
      <c r="I63" s="10" t="s">
        <v>47</v>
      </c>
      <c r="J63" s="17">
        <f>LOOKUP(I59,DATOS!A:A,DATOS!F:F)</f>
        <v>10</v>
      </c>
      <c r="K63" s="18" t="str">
        <f>LOOKUP(I59,DATOS!A:A,DATOS!D:D)</f>
        <v>TEST 1</v>
      </c>
      <c r="L63" s="16" t="str">
        <f>IF(J63=J59,"","FIN")</f>
        <v/>
      </c>
      <c r="M63" s="5"/>
      <c r="N63" s="5"/>
      <c r="O63" s="5"/>
      <c r="P63" s="6" t="s">
        <v>3</v>
      </c>
      <c r="Q63" s="5" t="str">
        <f>CONCATENATE(B63,P63)</f>
        <v>D</v>
      </c>
      <c r="R63" s="5"/>
    </row>
    <row r="64" spans="1:18" x14ac:dyDescent="0.25">
      <c r="A64" s="92"/>
      <c r="B64" s="103"/>
      <c r="C64" s="126"/>
      <c r="D64" s="104"/>
    </row>
    <row r="65" spans="1:18" x14ac:dyDescent="0.25">
      <c r="A65" s="92"/>
      <c r="B65" s="97"/>
      <c r="C65" s="122" t="str">
        <f ca="1">IF(PORTADA!$E$35="A",CONCATENATE(J65,".- ",G65),"")</f>
        <v>11.- Everybody ….to get out of the building that was on fire.</v>
      </c>
      <c r="D65" s="99"/>
      <c r="E65" s="92"/>
      <c r="F65" s="92"/>
      <c r="G65" s="15" t="str">
        <f>IF(L69="FIN","",LOOKUP(I65,DATOS!A:A,DATOS!G:G))</f>
        <v>Everybody ….to get out of the building that was on fire.</v>
      </c>
      <c r="H65" s="15" t="str">
        <f>IF(L69="FIN",0,LOOKUP(I65,DATOS!A:A,DATOS!N:N))</f>
        <v>D</v>
      </c>
      <c r="I65" s="10">
        <f>+I59+1</f>
        <v>11</v>
      </c>
      <c r="J65" s="7">
        <f>+J59+1</f>
        <v>11</v>
      </c>
      <c r="K65" s="5" t="s">
        <v>32</v>
      </c>
      <c r="L65" s="5" t="s">
        <v>33</v>
      </c>
      <c r="M65" s="5" t="s">
        <v>38</v>
      </c>
      <c r="N65" s="5" t="s">
        <v>34</v>
      </c>
      <c r="O65" s="5" t="s">
        <v>35</v>
      </c>
      <c r="P65" s="5" t="s">
        <v>36</v>
      </c>
      <c r="Q65" s="5" t="str">
        <f>CONCATENATE("X",H65)</f>
        <v>XD</v>
      </c>
      <c r="R65" s="5" t="s">
        <v>37</v>
      </c>
    </row>
    <row r="66" spans="1:18" x14ac:dyDescent="0.25">
      <c r="A66" s="131">
        <f ca="1">IF($E$2="X",0,IF(J67&gt;2,H65,J67))</f>
        <v>0</v>
      </c>
      <c r="B66" s="100"/>
      <c r="C66" s="123" t="str">
        <f ca="1">IF(PORTADA!$E$35="A",CONCATENATE(I66," ",G66),"")</f>
        <v>a)  Could</v>
      </c>
      <c r="D66" s="102"/>
      <c r="G66" s="13" t="str">
        <f>IF(L69="FIN","",LOOKUP(I65,DATOS!A:A,DATOS!J:J))</f>
        <v>Could</v>
      </c>
      <c r="I66" s="10" t="s">
        <v>44</v>
      </c>
      <c r="J66" s="5" t="s">
        <v>5</v>
      </c>
      <c r="K66" s="5">
        <f>IF(L66&gt;0,0,O66)</f>
        <v>0</v>
      </c>
      <c r="L66" s="5">
        <f>IF(O67&gt;0,1,0)</f>
        <v>0</v>
      </c>
      <c r="M66" s="5">
        <f>IF(L66=1,-1/COUNTA(P66:P69),0)</f>
        <v>0</v>
      </c>
      <c r="N66" s="5">
        <f>COUNTA(B66:B69)</f>
        <v>0</v>
      </c>
      <c r="O66" s="5">
        <f>COUNTIF(Q66:Q69,Q65)</f>
        <v>0</v>
      </c>
      <c r="P66" s="6" t="s">
        <v>0</v>
      </c>
      <c r="Q66" s="5" t="str">
        <f>CONCATENATE(B66,P66)</f>
        <v>A</v>
      </c>
      <c r="R66" s="5">
        <f>IF(O66&gt;0,O66+N66,N66*3)</f>
        <v>0</v>
      </c>
    </row>
    <row r="67" spans="1:18" x14ac:dyDescent="0.25">
      <c r="A67" s="131"/>
      <c r="B67" s="100"/>
      <c r="C67" s="123" t="str">
        <f ca="1">IF(PORTADA!$E$35="A",CONCATENATE(I67," ",G67),"")</f>
        <v>b)  Succeeded</v>
      </c>
      <c r="D67" s="102"/>
      <c r="G67" s="13" t="str">
        <f>IF(L69="FIN","",LOOKUP(I65,DATOS!A:A,DATOS!K:K))</f>
        <v>Succeeded</v>
      </c>
      <c r="I67" s="10" t="s">
        <v>45</v>
      </c>
      <c r="J67" s="5">
        <f ca="1">IF(PORTADA!$E$35="A",R66,0)</f>
        <v>0</v>
      </c>
      <c r="K67" s="5"/>
      <c r="L67" s="5"/>
      <c r="M67" s="5"/>
      <c r="N67" s="5"/>
      <c r="O67" s="5">
        <f>N66-O66</f>
        <v>0</v>
      </c>
      <c r="P67" s="6" t="s">
        <v>1</v>
      </c>
      <c r="Q67" s="5" t="str">
        <f>CONCATENATE(B67,P67)</f>
        <v>B</v>
      </c>
      <c r="R67" s="5"/>
    </row>
    <row r="68" spans="1:18" x14ac:dyDescent="0.25">
      <c r="A68" s="131"/>
      <c r="B68" s="100"/>
      <c r="C68" s="123" t="str">
        <f ca="1">IF(PORTADA!$E$35="A",CONCATENATE(I68," ",G68),"")</f>
        <v>c)  Were able</v>
      </c>
      <c r="D68" s="102"/>
      <c r="G68" s="13" t="str">
        <f>IF(L69="FIN","",LOOKUP(I65,DATOS!A:A,DATOS!L:L))</f>
        <v>Were able</v>
      </c>
      <c r="I68" s="10" t="s">
        <v>46</v>
      </c>
      <c r="J68" s="5"/>
      <c r="K68" s="5"/>
      <c r="L68" s="5"/>
      <c r="M68" s="5"/>
      <c r="N68" s="5"/>
      <c r="O68" s="5"/>
      <c r="P68" s="6" t="s">
        <v>2</v>
      </c>
      <c r="Q68" s="5" t="str">
        <f>CONCATENATE(B68,P68)</f>
        <v>C</v>
      </c>
      <c r="R68" s="5"/>
    </row>
    <row r="69" spans="1:18" x14ac:dyDescent="0.25">
      <c r="A69" s="131"/>
      <c r="B69" s="100"/>
      <c r="C69" s="123" t="str">
        <f ca="1">IF(PORTADA!$E$35="A",CONCATENATE(I69," ",G69),"")</f>
        <v>d) Managed</v>
      </c>
      <c r="D69" s="102"/>
      <c r="G69" s="13" t="str">
        <f>IF(L69="FIN","",LOOKUP(I65,DATOS!A:A,DATOS!M:M))</f>
        <v>Managed</v>
      </c>
      <c r="I69" s="10" t="s">
        <v>47</v>
      </c>
      <c r="J69" s="17">
        <f>LOOKUP(I65,DATOS!A:A,DATOS!F:F)</f>
        <v>11</v>
      </c>
      <c r="K69" s="18" t="str">
        <f>LOOKUP(I65,DATOS!A:A,DATOS!D:D)</f>
        <v>TEST 1</v>
      </c>
      <c r="L69" s="16" t="str">
        <f>IF(J69=J65,"","FIN")</f>
        <v/>
      </c>
      <c r="M69" s="5"/>
      <c r="N69" s="5"/>
      <c r="O69" s="5"/>
      <c r="P69" s="6" t="s">
        <v>3</v>
      </c>
      <c r="Q69" s="5" t="str">
        <f>CONCATENATE(B69,P69)</f>
        <v>D</v>
      </c>
      <c r="R69" s="5"/>
    </row>
    <row r="70" spans="1:18" x14ac:dyDescent="0.25">
      <c r="A70" s="92"/>
      <c r="B70" s="103"/>
      <c r="C70" s="126"/>
      <c r="D70" s="104"/>
    </row>
    <row r="71" spans="1:18" x14ac:dyDescent="0.25">
      <c r="A71" s="92"/>
      <c r="B71" s="97"/>
      <c r="C71" s="122" t="str">
        <f ca="1">IF(PORTADA!$E$35="A",CONCATENATE(J71,".- ",G71),"")</f>
        <v>12.- His wife kept….him to drive more slowly.</v>
      </c>
      <c r="D71" s="99"/>
      <c r="E71" s="92"/>
      <c r="F71" s="92"/>
      <c r="G71" s="15" t="str">
        <f>IF(L75="FIN","",LOOKUP(I71,DATOS!A:A,DATOS!G:G))</f>
        <v>His wife kept….him to drive more slowly.</v>
      </c>
      <c r="H71" s="15" t="str">
        <f>IF(L75="FIN",0,LOOKUP(I71,DATOS!A:A,DATOS!N:N))</f>
        <v>A</v>
      </c>
      <c r="I71" s="10">
        <f>+I65+1</f>
        <v>12</v>
      </c>
      <c r="J71" s="7">
        <f>+J65+1</f>
        <v>12</v>
      </c>
      <c r="K71" s="5" t="s">
        <v>32</v>
      </c>
      <c r="L71" s="5" t="s">
        <v>33</v>
      </c>
      <c r="M71" s="5" t="s">
        <v>38</v>
      </c>
      <c r="N71" s="5" t="s">
        <v>34</v>
      </c>
      <c r="O71" s="5" t="s">
        <v>35</v>
      </c>
      <c r="P71" s="5" t="s">
        <v>36</v>
      </c>
      <c r="Q71" s="5" t="str">
        <f>CONCATENATE("X",H71)</f>
        <v>XA</v>
      </c>
      <c r="R71" s="5" t="s">
        <v>37</v>
      </c>
    </row>
    <row r="72" spans="1:18" x14ac:dyDescent="0.25">
      <c r="A72" s="131">
        <f ca="1">IF($E$2="X",0,IF(J73&gt;2,H71,J73))</f>
        <v>0</v>
      </c>
      <c r="B72" s="100"/>
      <c r="C72" s="123" t="str">
        <f ca="1">IF(PORTADA!$E$35="A",CONCATENATE(I72," ",G72),"")</f>
        <v>a)  Telling</v>
      </c>
      <c r="D72" s="102"/>
      <c r="G72" s="13" t="str">
        <f>IF(L75="FIN","",LOOKUP(I71,DATOS!A:A,DATOS!J:J))</f>
        <v>Telling</v>
      </c>
      <c r="I72" s="10" t="s">
        <v>44</v>
      </c>
      <c r="J72" s="5" t="s">
        <v>5</v>
      </c>
      <c r="K72" s="5">
        <f>IF(L72&gt;0,0,O72)</f>
        <v>0</v>
      </c>
      <c r="L72" s="5">
        <f>IF(O73&gt;0,1,0)</f>
        <v>0</v>
      </c>
      <c r="M72" s="5">
        <f>IF(L72=1,-1/COUNTA(P72:P75),0)</f>
        <v>0</v>
      </c>
      <c r="N72" s="5">
        <f>COUNTA(B72:B75)</f>
        <v>0</v>
      </c>
      <c r="O72" s="5">
        <f>COUNTIF(Q72:Q75,Q71)</f>
        <v>0</v>
      </c>
      <c r="P72" s="6" t="s">
        <v>0</v>
      </c>
      <c r="Q72" s="5" t="str">
        <f>CONCATENATE(B72,P72)</f>
        <v>A</v>
      </c>
      <c r="R72" s="5">
        <f>IF(O72&gt;0,O72+N72,N72*3)</f>
        <v>0</v>
      </c>
    </row>
    <row r="73" spans="1:18" x14ac:dyDescent="0.25">
      <c r="A73" s="131"/>
      <c r="B73" s="100"/>
      <c r="C73" s="123" t="str">
        <f ca="1">IF(PORTADA!$E$35="A",CONCATENATE(I73," ",G73),"")</f>
        <v>b)  To tell</v>
      </c>
      <c r="D73" s="102"/>
      <c r="G73" s="13" t="str">
        <f>IF(L75="FIN","",LOOKUP(I71,DATOS!A:A,DATOS!K:K))</f>
        <v>To tell</v>
      </c>
      <c r="I73" s="10" t="s">
        <v>45</v>
      </c>
      <c r="J73" s="5">
        <f ca="1">IF(PORTADA!$E$35="A",R72,0)</f>
        <v>0</v>
      </c>
      <c r="K73" s="5"/>
      <c r="L73" s="5"/>
      <c r="M73" s="5"/>
      <c r="N73" s="5"/>
      <c r="O73" s="5">
        <f>N72-O72</f>
        <v>0</v>
      </c>
      <c r="P73" s="6" t="s">
        <v>1</v>
      </c>
      <c r="Q73" s="5" t="str">
        <f>CONCATENATE(B73,P73)</f>
        <v>B</v>
      </c>
      <c r="R73" s="5"/>
    </row>
    <row r="74" spans="1:18" x14ac:dyDescent="0.25">
      <c r="A74" s="131"/>
      <c r="B74" s="100"/>
      <c r="C74" s="123" t="str">
        <f ca="1">IF(PORTADA!$E$35="A",CONCATENATE(I74," ",G74),"")</f>
        <v>c)  Tell</v>
      </c>
      <c r="D74" s="102"/>
      <c r="G74" s="13" t="str">
        <f>IF(L75="FIN","",LOOKUP(I71,DATOS!A:A,DATOS!L:L))</f>
        <v>Tell</v>
      </c>
      <c r="I74" s="10" t="s">
        <v>46</v>
      </c>
      <c r="J74" s="5"/>
      <c r="K74" s="5"/>
      <c r="L74" s="5"/>
      <c r="M74" s="5"/>
      <c r="N74" s="5"/>
      <c r="O74" s="5"/>
      <c r="P74" s="6" t="s">
        <v>2</v>
      </c>
      <c r="Q74" s="5" t="str">
        <f>CONCATENATE(B74,P74)</f>
        <v>C</v>
      </c>
      <c r="R74" s="5"/>
    </row>
    <row r="75" spans="1:18" x14ac:dyDescent="0.25">
      <c r="A75" s="131"/>
      <c r="B75" s="100"/>
      <c r="C75" s="123" t="str">
        <f ca="1">IF(PORTADA!$E$35="A",CONCATENATE(I75," ",G75),"")</f>
        <v>d) Told</v>
      </c>
      <c r="D75" s="102"/>
      <c r="G75" s="13" t="str">
        <f>IF(L75="FIN","",LOOKUP(I71,DATOS!A:A,DATOS!M:M))</f>
        <v>Told</v>
      </c>
      <c r="I75" s="10" t="s">
        <v>47</v>
      </c>
      <c r="J75" s="17">
        <f>LOOKUP(I71,DATOS!A:A,DATOS!F:F)</f>
        <v>12</v>
      </c>
      <c r="K75" s="18" t="str">
        <f>LOOKUP(I71,DATOS!A:A,DATOS!D:D)</f>
        <v>TEST 1</v>
      </c>
      <c r="L75" s="16" t="str">
        <f>IF(J75=J71,"","FIN")</f>
        <v/>
      </c>
      <c r="M75" s="5"/>
      <c r="N75" s="5"/>
      <c r="O75" s="5"/>
      <c r="P75" s="6" t="s">
        <v>3</v>
      </c>
      <c r="Q75" s="5" t="str">
        <f>CONCATENATE(B75,P75)</f>
        <v>D</v>
      </c>
      <c r="R75" s="5"/>
    </row>
    <row r="76" spans="1:18" x14ac:dyDescent="0.25">
      <c r="A76" s="92"/>
      <c r="B76" s="103"/>
      <c r="C76" s="126"/>
      <c r="D76" s="104"/>
    </row>
    <row r="77" spans="1:18" x14ac:dyDescent="0.25">
      <c r="A77" s="92"/>
      <c r="B77" s="97"/>
      <c r="C77" s="122" t="str">
        <f ca="1">IF(PORTADA!$E$35="A",CONCATENATE(J77,".- ",G77),"")</f>
        <v>13.- I can’t help….every time I see little Johnny.</v>
      </c>
      <c r="D77" s="99"/>
      <c r="E77" s="92"/>
      <c r="F77" s="92"/>
      <c r="G77" s="15" t="str">
        <f>IF(L81="FIN","",LOOKUP(I77,DATOS!A:A,DATOS!G:G))</f>
        <v>I can’t help….every time I see little Johnny.</v>
      </c>
      <c r="H77" s="15" t="str">
        <f>IF(L81="FIN",0,LOOKUP(I77,DATOS!A:A,DATOS!N:N))</f>
        <v>B</v>
      </c>
      <c r="I77" s="10">
        <f>+I71+1</f>
        <v>13</v>
      </c>
      <c r="J77" s="7">
        <f>+J71+1</f>
        <v>13</v>
      </c>
      <c r="K77" s="5" t="s">
        <v>32</v>
      </c>
      <c r="L77" s="5" t="s">
        <v>33</v>
      </c>
      <c r="M77" s="5" t="s">
        <v>38</v>
      </c>
      <c r="N77" s="5" t="s">
        <v>34</v>
      </c>
      <c r="O77" s="5" t="s">
        <v>35</v>
      </c>
      <c r="P77" s="5" t="s">
        <v>36</v>
      </c>
      <c r="Q77" s="5" t="str">
        <f>CONCATENATE("X",H77)</f>
        <v>XB</v>
      </c>
      <c r="R77" s="5" t="s">
        <v>37</v>
      </c>
    </row>
    <row r="78" spans="1:18" x14ac:dyDescent="0.25">
      <c r="A78" s="131">
        <f ca="1">IF($E$2="X",0,IF(J79&gt;2,H77,J79))</f>
        <v>0</v>
      </c>
      <c r="B78" s="100"/>
      <c r="C78" s="123" t="str">
        <f ca="1">IF(PORTADA!$E$35="A",CONCATENATE(I78," ",G78),"")</f>
        <v>a)  Laugh</v>
      </c>
      <c r="D78" s="102"/>
      <c r="G78" s="13" t="str">
        <f>IF(L81="FIN","",LOOKUP(I77,DATOS!A:A,DATOS!J:J))</f>
        <v>Laugh</v>
      </c>
      <c r="I78" s="10" t="s">
        <v>44</v>
      </c>
      <c r="J78" s="5" t="s">
        <v>5</v>
      </c>
      <c r="K78" s="5">
        <f>IF(L78&gt;0,0,O78)</f>
        <v>0</v>
      </c>
      <c r="L78" s="5">
        <f>IF(O79&gt;0,1,0)</f>
        <v>0</v>
      </c>
      <c r="M78" s="5">
        <f>IF(L78=1,-1/COUNTA(P78:P81),0)</f>
        <v>0</v>
      </c>
      <c r="N78" s="5">
        <f>COUNTA(B78:B81)</f>
        <v>0</v>
      </c>
      <c r="O78" s="5">
        <f>COUNTIF(Q78:Q81,Q77)</f>
        <v>0</v>
      </c>
      <c r="P78" s="6" t="s">
        <v>0</v>
      </c>
      <c r="Q78" s="5" t="str">
        <f>CONCATENATE(B78,P78)</f>
        <v>A</v>
      </c>
      <c r="R78" s="5">
        <f>IF(O78&gt;0,O78+N78,N78*3)</f>
        <v>0</v>
      </c>
    </row>
    <row r="79" spans="1:18" x14ac:dyDescent="0.25">
      <c r="A79" s="131"/>
      <c r="B79" s="100"/>
      <c r="C79" s="123" t="str">
        <f ca="1">IF(PORTADA!$E$35="A",CONCATENATE(I79," ",G79),"")</f>
        <v>b)  Laughing</v>
      </c>
      <c r="D79" s="102"/>
      <c r="G79" s="13" t="str">
        <f>IF(L81="FIN","",LOOKUP(I77,DATOS!A:A,DATOS!K:K))</f>
        <v>Laughing</v>
      </c>
      <c r="I79" s="10" t="s">
        <v>45</v>
      </c>
      <c r="J79" s="5">
        <f ca="1">IF(PORTADA!$E$35="A",R78,0)</f>
        <v>0</v>
      </c>
      <c r="K79" s="5"/>
      <c r="L79" s="5"/>
      <c r="M79" s="5"/>
      <c r="N79" s="5"/>
      <c r="O79" s="5">
        <f>N78-O78</f>
        <v>0</v>
      </c>
      <c r="P79" s="6" t="s">
        <v>1</v>
      </c>
      <c r="Q79" s="5" t="str">
        <f>CONCATENATE(B79,P79)</f>
        <v>B</v>
      </c>
      <c r="R79" s="5"/>
    </row>
    <row r="80" spans="1:18" x14ac:dyDescent="0.25">
      <c r="A80" s="131"/>
      <c r="B80" s="100"/>
      <c r="C80" s="123" t="str">
        <f ca="1">IF(PORTADA!$E$35="A",CONCATENATE(I80," ",G80),"")</f>
        <v>c)  To laugh</v>
      </c>
      <c r="D80" s="102"/>
      <c r="G80" s="13" t="str">
        <f>IF(L81="FIN","",LOOKUP(I77,DATOS!A:A,DATOS!L:L))</f>
        <v>To laugh</v>
      </c>
      <c r="I80" s="10" t="s">
        <v>46</v>
      </c>
      <c r="J80" s="5"/>
      <c r="K80" s="5"/>
      <c r="L80" s="5"/>
      <c r="M80" s="5"/>
      <c r="N80" s="5"/>
      <c r="O80" s="5"/>
      <c r="P80" s="6" t="s">
        <v>2</v>
      </c>
      <c r="Q80" s="5" t="str">
        <f>CONCATENATE(B80,P80)</f>
        <v>C</v>
      </c>
      <c r="R80" s="5"/>
    </row>
    <row r="81" spans="1:18" x14ac:dyDescent="0.25">
      <c r="A81" s="131"/>
      <c r="B81" s="100"/>
      <c r="C81" s="123" t="str">
        <f ca="1">IF(PORTADA!$E$35="A",CONCATENATE(I81," ",G81),"")</f>
        <v>d) To smile</v>
      </c>
      <c r="D81" s="102"/>
      <c r="G81" s="13" t="str">
        <f>IF(L81="FIN","",LOOKUP(I77,DATOS!A:A,DATOS!M:M))</f>
        <v>To smile</v>
      </c>
      <c r="I81" s="10" t="s">
        <v>47</v>
      </c>
      <c r="J81" s="17">
        <f>LOOKUP(I77,DATOS!A:A,DATOS!F:F)</f>
        <v>13</v>
      </c>
      <c r="K81" s="18" t="str">
        <f>LOOKUP(I77,DATOS!A:A,DATOS!D:D)</f>
        <v>TEST 1</v>
      </c>
      <c r="L81" s="16" t="str">
        <f>IF(J81=J77,"","FIN")</f>
        <v/>
      </c>
      <c r="M81" s="5"/>
      <c r="N81" s="5"/>
      <c r="O81" s="5"/>
      <c r="P81" s="6" t="s">
        <v>3</v>
      </c>
      <c r="Q81" s="5" t="str">
        <f>CONCATENATE(B81,P81)</f>
        <v>D</v>
      </c>
      <c r="R81" s="5"/>
    </row>
    <row r="82" spans="1:18" x14ac:dyDescent="0.25">
      <c r="A82" s="92"/>
      <c r="B82" s="103"/>
      <c r="C82" s="126"/>
      <c r="D82" s="104"/>
    </row>
    <row r="83" spans="1:18" x14ac:dyDescent="0.25">
      <c r="A83" s="92"/>
      <c r="B83" s="97"/>
      <c r="C83" s="122" t="str">
        <f ca="1">IF(PORTADA!$E$35="A",CONCATENATE(J83,".- ",G83),"")</f>
        <v>14.- She’s tired. She’s parctically been run….her feet.</v>
      </c>
      <c r="D83" s="99"/>
      <c r="E83" s="92"/>
      <c r="F83" s="92"/>
      <c r="G83" s="15" t="str">
        <f>IF(L87="FIN","",LOOKUP(I83,DATOS!A:A,DATOS!G:G))</f>
        <v>She’s tired. She’s parctically been run….her feet.</v>
      </c>
      <c r="H83" s="15" t="str">
        <f>IF(L87="FIN",0,LOOKUP(I83,DATOS!A:A,DATOS!N:N))</f>
        <v>A</v>
      </c>
      <c r="I83" s="10">
        <f>+I77+1</f>
        <v>14</v>
      </c>
      <c r="J83" s="7">
        <f>+J77+1</f>
        <v>14</v>
      </c>
      <c r="K83" s="5" t="s">
        <v>32</v>
      </c>
      <c r="L83" s="5" t="s">
        <v>33</v>
      </c>
      <c r="M83" s="5" t="s">
        <v>38</v>
      </c>
      <c r="N83" s="5" t="s">
        <v>34</v>
      </c>
      <c r="O83" s="5" t="s">
        <v>35</v>
      </c>
      <c r="P83" s="5" t="s">
        <v>36</v>
      </c>
      <c r="Q83" s="5" t="str">
        <f>CONCATENATE("X",H83)</f>
        <v>XA</v>
      </c>
      <c r="R83" s="5" t="s">
        <v>37</v>
      </c>
    </row>
    <row r="84" spans="1:18" x14ac:dyDescent="0.25">
      <c r="A84" s="131">
        <f ca="1">IF($E$2="X",0,IF(J85&gt;2,H83,J85))</f>
        <v>0</v>
      </c>
      <c r="B84" s="100"/>
      <c r="C84" s="123" t="str">
        <f ca="1">IF(PORTADA!$E$35="A",CONCATENATE(I84," ",G84),"")</f>
        <v>a)  Off</v>
      </c>
      <c r="D84" s="102"/>
      <c r="G84" s="13" t="str">
        <f>IF(L87="FIN","",LOOKUP(I83,DATOS!A:A,DATOS!J:J))</f>
        <v>Off</v>
      </c>
      <c r="I84" s="10" t="s">
        <v>44</v>
      </c>
      <c r="J84" s="5" t="s">
        <v>5</v>
      </c>
      <c r="K84" s="5">
        <f>IF(L84&gt;0,0,O84)</f>
        <v>0</v>
      </c>
      <c r="L84" s="5">
        <f>IF(O85&gt;0,1,0)</f>
        <v>0</v>
      </c>
      <c r="M84" s="5">
        <f>IF(L84=1,-1/COUNTA(P84:P87),0)</f>
        <v>0</v>
      </c>
      <c r="N84" s="5">
        <f>COUNTA(B84:B87)</f>
        <v>0</v>
      </c>
      <c r="O84" s="5">
        <f>COUNTIF(Q84:Q87,Q83)</f>
        <v>0</v>
      </c>
      <c r="P84" s="6" t="s">
        <v>0</v>
      </c>
      <c r="Q84" s="5" t="str">
        <f>CONCATENATE(B84,P84)</f>
        <v>A</v>
      </c>
      <c r="R84" s="5">
        <f>IF(O84&gt;0,O84+N84,N84*3)</f>
        <v>0</v>
      </c>
    </row>
    <row r="85" spans="1:18" x14ac:dyDescent="0.25">
      <c r="A85" s="131"/>
      <c r="B85" s="100"/>
      <c r="C85" s="123" t="str">
        <f ca="1">IF(PORTADA!$E$35="A",CONCATENATE(I85," ",G85),"")</f>
        <v>b)  Down</v>
      </c>
      <c r="D85" s="102"/>
      <c r="G85" s="13" t="str">
        <f>IF(L87="FIN","",LOOKUP(I83,DATOS!A:A,DATOS!K:K))</f>
        <v>Down</v>
      </c>
      <c r="I85" s="10" t="s">
        <v>45</v>
      </c>
      <c r="J85" s="5">
        <f ca="1">IF(PORTADA!$E$35="A",R84,0)</f>
        <v>0</v>
      </c>
      <c r="K85" s="5"/>
      <c r="L85" s="5"/>
      <c r="M85" s="5"/>
      <c r="N85" s="5"/>
      <c r="O85" s="5">
        <f>N84-O84</f>
        <v>0</v>
      </c>
      <c r="P85" s="6" t="s">
        <v>1</v>
      </c>
      <c r="Q85" s="5" t="str">
        <f>CONCATENATE(B85,P85)</f>
        <v>B</v>
      </c>
      <c r="R85" s="5"/>
    </row>
    <row r="86" spans="1:18" x14ac:dyDescent="0.25">
      <c r="A86" s="131"/>
      <c r="B86" s="100"/>
      <c r="C86" s="123" t="str">
        <f ca="1">IF(PORTADA!$E$35="A",CONCATENATE(I86," ",G86),"")</f>
        <v>c)  Into</v>
      </c>
      <c r="D86" s="102"/>
      <c r="G86" s="13" t="str">
        <f>IF(L87="FIN","",LOOKUP(I83,DATOS!A:A,DATOS!L:L))</f>
        <v>Into</v>
      </c>
      <c r="I86" s="10" t="s">
        <v>46</v>
      </c>
      <c r="J86" s="5"/>
      <c r="K86" s="5"/>
      <c r="L86" s="5"/>
      <c r="M86" s="5"/>
      <c r="N86" s="5"/>
      <c r="O86" s="5"/>
      <c r="P86" s="6" t="s">
        <v>2</v>
      </c>
      <c r="Q86" s="5" t="str">
        <f>CONCATENATE(B86,P86)</f>
        <v>C</v>
      </c>
      <c r="R86" s="5"/>
    </row>
    <row r="87" spans="1:18" x14ac:dyDescent="0.25">
      <c r="A87" s="131"/>
      <c r="B87" s="100"/>
      <c r="C87" s="123" t="str">
        <f ca="1">IF(PORTADA!$E$35="A",CONCATENATE(I87," ",G87),"")</f>
        <v>d) Out</v>
      </c>
      <c r="D87" s="102"/>
      <c r="G87" s="13" t="str">
        <f>IF(L87="FIN","",LOOKUP(I83,DATOS!A:A,DATOS!M:M))</f>
        <v>Out</v>
      </c>
      <c r="I87" s="10" t="s">
        <v>47</v>
      </c>
      <c r="J87" s="17">
        <f>LOOKUP(I83,DATOS!A:A,DATOS!F:F)</f>
        <v>14</v>
      </c>
      <c r="K87" s="18" t="str">
        <f>LOOKUP(I83,DATOS!A:A,DATOS!D:D)</f>
        <v>TEST 1</v>
      </c>
      <c r="L87" s="16" t="str">
        <f>IF(J87=J83,"","FIN")</f>
        <v/>
      </c>
      <c r="M87" s="5"/>
      <c r="N87" s="5"/>
      <c r="O87" s="5"/>
      <c r="P87" s="6" t="s">
        <v>3</v>
      </c>
      <c r="Q87" s="5" t="str">
        <f>CONCATENATE(B87,P87)</f>
        <v>D</v>
      </c>
      <c r="R87" s="5"/>
    </row>
    <row r="88" spans="1:18" x14ac:dyDescent="0.25">
      <c r="A88" s="92"/>
      <c r="B88" s="103"/>
      <c r="C88" s="126"/>
      <c r="D88" s="104"/>
    </row>
    <row r="89" spans="1:18" x14ac:dyDescent="0.25">
      <c r="A89" s="92"/>
      <c r="B89" s="97"/>
      <c r="C89" s="122" t="str">
        <f ca="1">IF(PORTADA!$E$35="A",CONCATENATE(J89,".- ",G89),"")</f>
        <v>15.- I’ve broken your watch. It ….I needed a new one.</v>
      </c>
      <c r="D89" s="99"/>
      <c r="E89" s="92"/>
      <c r="F89" s="92"/>
      <c r="G89" s="15" t="str">
        <f>IF(L93="FIN","",LOOKUP(I89,DATOS!A:A,DATOS!G:G))</f>
        <v>I’ve broken your watch. It ….I needed a new one.</v>
      </c>
      <c r="H89" s="15" t="str">
        <f>IF(L93="FIN",0,LOOKUP(I89,DATOS!A:A,DATOS!N:N))</f>
        <v>B</v>
      </c>
      <c r="I89" s="10">
        <f>+I83+1</f>
        <v>15</v>
      </c>
      <c r="J89" s="7">
        <f>+J83+1</f>
        <v>15</v>
      </c>
      <c r="K89" s="5" t="s">
        <v>32</v>
      </c>
      <c r="L89" s="5" t="s">
        <v>33</v>
      </c>
      <c r="M89" s="5" t="s">
        <v>38</v>
      </c>
      <c r="N89" s="5" t="s">
        <v>34</v>
      </c>
      <c r="O89" s="5" t="s">
        <v>35</v>
      </c>
      <c r="P89" s="5" t="s">
        <v>36</v>
      </c>
      <c r="Q89" s="5" t="str">
        <f>CONCATENATE("X",H89)</f>
        <v>XB</v>
      </c>
      <c r="R89" s="5" t="s">
        <v>37</v>
      </c>
    </row>
    <row r="90" spans="1:18" x14ac:dyDescent="0.25">
      <c r="A90" s="131">
        <f ca="1">IF($E$2="X",0,IF(J91&gt;2,H89,J91))</f>
        <v>0</v>
      </c>
      <c r="B90" s="100"/>
      <c r="C90" s="123" t="str">
        <f ca="1">IF(PORTADA!$E$35="A",CONCATENATE(I90," ",G90),"")</f>
        <v>a)  No matter</v>
      </c>
      <c r="D90" s="102"/>
      <c r="G90" s="13" t="str">
        <f>IF(L93="FIN","",LOOKUP(I89,DATOS!A:A,DATOS!J:J))</f>
        <v>No matter</v>
      </c>
      <c r="I90" s="10" t="s">
        <v>44</v>
      </c>
      <c r="J90" s="5" t="s">
        <v>5</v>
      </c>
      <c r="K90" s="5">
        <f>IF(L90&gt;0,0,O90)</f>
        <v>0</v>
      </c>
      <c r="L90" s="5">
        <f>IF(O91&gt;0,1,0)</f>
        <v>0</v>
      </c>
      <c r="M90" s="5">
        <f>IF(L90=1,-1/COUNTA(P90:P93),0)</f>
        <v>0</v>
      </c>
      <c r="N90" s="5">
        <f>COUNTA(B90:B93)</f>
        <v>0</v>
      </c>
      <c r="O90" s="5">
        <f>COUNTIF(Q90:Q93,Q89)</f>
        <v>0</v>
      </c>
      <c r="P90" s="6" t="s">
        <v>0</v>
      </c>
      <c r="Q90" s="5" t="str">
        <f>CONCATENATE(B90,P90)</f>
        <v>A</v>
      </c>
      <c r="R90" s="5">
        <f>IF(O90&gt;0,O90+N90,N90*3)</f>
        <v>0</v>
      </c>
    </row>
    <row r="91" spans="1:18" x14ac:dyDescent="0.25">
      <c r="A91" s="131"/>
      <c r="B91" s="100"/>
      <c r="C91" s="123" t="str">
        <f ca="1">IF(PORTADA!$E$35="A",CONCATENATE(I91," ",G91),"")</f>
        <v>b)  Doesn’t matter</v>
      </c>
      <c r="D91" s="102"/>
      <c r="G91" s="13" t="str">
        <f>IF(L93="FIN","",LOOKUP(I89,DATOS!A:A,DATOS!K:K))</f>
        <v>Doesn’t matter</v>
      </c>
      <c r="I91" s="10" t="s">
        <v>45</v>
      </c>
      <c r="J91" s="5">
        <f ca="1">IF(PORTADA!$E$35="A",R90,0)</f>
        <v>0</v>
      </c>
      <c r="K91" s="5"/>
      <c r="L91" s="5"/>
      <c r="M91" s="5"/>
      <c r="N91" s="5"/>
      <c r="O91" s="5">
        <f>N90-O90</f>
        <v>0</v>
      </c>
      <c r="P91" s="6" t="s">
        <v>1</v>
      </c>
      <c r="Q91" s="5" t="str">
        <f>CONCATENATE(B91,P91)</f>
        <v>B</v>
      </c>
      <c r="R91" s="5"/>
    </row>
    <row r="92" spans="1:18" x14ac:dyDescent="0.25">
      <c r="A92" s="131"/>
      <c r="B92" s="100"/>
      <c r="C92" s="123" t="str">
        <f ca="1">IF(PORTADA!$E$35="A",CONCATENATE(I92," ",G92),"")</f>
        <v>c)  Never minds</v>
      </c>
      <c r="D92" s="102"/>
      <c r="G92" s="13" t="str">
        <f>IF(L93="FIN","",LOOKUP(I89,DATOS!A:A,DATOS!L:L))</f>
        <v>Never minds</v>
      </c>
      <c r="I92" s="10" t="s">
        <v>46</v>
      </c>
      <c r="J92" s="5"/>
      <c r="K92" s="5"/>
      <c r="L92" s="5"/>
      <c r="M92" s="5"/>
      <c r="N92" s="5"/>
      <c r="O92" s="5"/>
      <c r="P92" s="6" t="s">
        <v>2</v>
      </c>
      <c r="Q92" s="5" t="str">
        <f>CONCATENATE(B92,P92)</f>
        <v>C</v>
      </c>
      <c r="R92" s="5"/>
    </row>
    <row r="93" spans="1:18" x14ac:dyDescent="0.25">
      <c r="A93" s="131"/>
      <c r="B93" s="100"/>
      <c r="C93" s="123" t="str">
        <f ca="1">IF(PORTADA!$E$35="A",CONCATENATE(I93," ",G93),"")</f>
        <v>d) Doesn’t mind</v>
      </c>
      <c r="D93" s="102"/>
      <c r="G93" s="13" t="str">
        <f>IF(L93="FIN","",LOOKUP(I89,DATOS!A:A,DATOS!M:M))</f>
        <v>Doesn’t mind</v>
      </c>
      <c r="I93" s="10" t="s">
        <v>47</v>
      </c>
      <c r="J93" s="17">
        <f>LOOKUP(I89,DATOS!A:A,DATOS!F:F)</f>
        <v>15</v>
      </c>
      <c r="K93" s="18" t="str">
        <f>LOOKUP(I89,DATOS!A:A,DATOS!D:D)</f>
        <v>TEST 1</v>
      </c>
      <c r="L93" s="16" t="str">
        <f>IF(J93=J89,"","FIN")</f>
        <v/>
      </c>
      <c r="M93" s="5"/>
      <c r="N93" s="5"/>
      <c r="O93" s="5"/>
      <c r="P93" s="6" t="s">
        <v>3</v>
      </c>
      <c r="Q93" s="5" t="str">
        <f>CONCATENATE(B93,P93)</f>
        <v>D</v>
      </c>
      <c r="R93" s="5"/>
    </row>
    <row r="94" spans="1:18" x14ac:dyDescent="0.25">
      <c r="A94" s="92"/>
      <c r="B94" s="103"/>
      <c r="C94" s="126"/>
      <c r="D94" s="104"/>
    </row>
    <row r="95" spans="1:18" x14ac:dyDescent="0.25">
      <c r="A95" s="92"/>
      <c r="B95" s="97"/>
      <c r="C95" s="122" t="str">
        <f ca="1">IF(PORTADA!$E$35="A",CONCATENATE(J95,".- ",G95),"")</f>
        <v>16.- I’m not looking forward….in that horrible place.</v>
      </c>
      <c r="D95" s="99"/>
      <c r="E95" s="92"/>
      <c r="F95" s="92"/>
      <c r="G95" s="15" t="str">
        <f>IF(L99="FIN","",LOOKUP(I95,DATOS!A:A,DATOS!G:G))</f>
        <v>I’m not looking forward….in that horrible place.</v>
      </c>
      <c r="H95" s="15" t="str">
        <f>IF(L99="FIN",0,LOOKUP(I95,DATOS!A:A,DATOS!N:N))</f>
        <v>B</v>
      </c>
      <c r="I95" s="10">
        <f>+I89+1</f>
        <v>16</v>
      </c>
      <c r="J95" s="7">
        <f>+J89+1</f>
        <v>16</v>
      </c>
      <c r="K95" s="5" t="s">
        <v>32</v>
      </c>
      <c r="L95" s="5" t="s">
        <v>33</v>
      </c>
      <c r="M95" s="5" t="s">
        <v>38</v>
      </c>
      <c r="N95" s="5" t="s">
        <v>34</v>
      </c>
      <c r="O95" s="5" t="s">
        <v>35</v>
      </c>
      <c r="P95" s="5" t="s">
        <v>36</v>
      </c>
      <c r="Q95" s="5" t="str">
        <f>CONCATENATE("X",H95)</f>
        <v>XB</v>
      </c>
      <c r="R95" s="5" t="s">
        <v>37</v>
      </c>
    </row>
    <row r="96" spans="1:18" x14ac:dyDescent="0.25">
      <c r="A96" s="131">
        <f ca="1">IF($E$2="X",0,IF(J97&gt;2,H95,J97))</f>
        <v>0</v>
      </c>
      <c r="B96" s="100"/>
      <c r="C96" s="123" t="str">
        <f ca="1">IF(PORTADA!$E$35="A",CONCATENATE(I96," ",G96),"")</f>
        <v>a)  To work</v>
      </c>
      <c r="D96" s="102"/>
      <c r="G96" s="13" t="str">
        <f>IF(L99="FIN","",LOOKUP(I95,DATOS!A:A,DATOS!J:J))</f>
        <v>To work</v>
      </c>
      <c r="I96" s="10" t="s">
        <v>44</v>
      </c>
      <c r="J96" s="5" t="s">
        <v>5</v>
      </c>
      <c r="K96" s="5">
        <f>IF(L96&gt;0,0,O96)</f>
        <v>0</v>
      </c>
      <c r="L96" s="5">
        <f>IF(O97&gt;0,1,0)</f>
        <v>0</v>
      </c>
      <c r="M96" s="5">
        <f>IF(L96=1,-1/COUNTA(P96:P99),0)</f>
        <v>0</v>
      </c>
      <c r="N96" s="5">
        <f>COUNTA(B96:B99)</f>
        <v>0</v>
      </c>
      <c r="O96" s="5">
        <f>COUNTIF(Q96:Q99,Q95)</f>
        <v>0</v>
      </c>
      <c r="P96" s="6" t="s">
        <v>0</v>
      </c>
      <c r="Q96" s="5" t="str">
        <f>CONCATENATE(B96,P96)</f>
        <v>A</v>
      </c>
      <c r="R96" s="5">
        <f>IF(O96&gt;0,O96+N96,N96*3)</f>
        <v>0</v>
      </c>
    </row>
    <row r="97" spans="1:18" x14ac:dyDescent="0.25">
      <c r="A97" s="131"/>
      <c r="B97" s="100"/>
      <c r="C97" s="123" t="str">
        <f ca="1">IF(PORTADA!$E$35="A",CONCATENATE(I97," ",G97),"")</f>
        <v>b)  To working</v>
      </c>
      <c r="D97" s="102"/>
      <c r="G97" s="13" t="str">
        <f>IF(L99="FIN","",LOOKUP(I95,DATOS!A:A,DATOS!K:K))</f>
        <v>To working</v>
      </c>
      <c r="I97" s="10" t="s">
        <v>45</v>
      </c>
      <c r="J97" s="5">
        <f ca="1">IF(PORTADA!$E$35="A",R96,0)</f>
        <v>0</v>
      </c>
      <c r="K97" s="5"/>
      <c r="L97" s="5"/>
      <c r="M97" s="5"/>
      <c r="N97" s="5"/>
      <c r="O97" s="5">
        <f>N96-O96</f>
        <v>0</v>
      </c>
      <c r="P97" s="6" t="s">
        <v>1</v>
      </c>
      <c r="Q97" s="5" t="str">
        <f>CONCATENATE(B97,P97)</f>
        <v>B</v>
      </c>
      <c r="R97" s="5"/>
    </row>
    <row r="98" spans="1:18" x14ac:dyDescent="0.25">
      <c r="A98" s="131"/>
      <c r="B98" s="100"/>
      <c r="C98" s="123" t="str">
        <f ca="1">IF(PORTADA!$E$35="A",CONCATENATE(I98," ",G98),"")</f>
        <v>c)  Of working</v>
      </c>
      <c r="D98" s="102"/>
      <c r="G98" s="13" t="str">
        <f>IF(L99="FIN","",LOOKUP(I95,DATOS!A:A,DATOS!L:L))</f>
        <v>Of working</v>
      </c>
      <c r="I98" s="10" t="s">
        <v>46</v>
      </c>
      <c r="J98" s="5"/>
      <c r="K98" s="5"/>
      <c r="L98" s="5"/>
      <c r="M98" s="5"/>
      <c r="N98" s="5"/>
      <c r="O98" s="5"/>
      <c r="P98" s="6" t="s">
        <v>2</v>
      </c>
      <c r="Q98" s="5" t="str">
        <f>CONCATENATE(B98,P98)</f>
        <v>C</v>
      </c>
      <c r="R98" s="5"/>
    </row>
    <row r="99" spans="1:18" x14ac:dyDescent="0.25">
      <c r="A99" s="131"/>
      <c r="B99" s="100"/>
      <c r="C99" s="123" t="str">
        <f ca="1">IF(PORTADA!$E$35="A",CONCATENATE(I99," ",G99),"")</f>
        <v>d) At working</v>
      </c>
      <c r="D99" s="102"/>
      <c r="G99" s="13" t="str">
        <f>IF(L99="FIN","",LOOKUP(I95,DATOS!A:A,DATOS!M:M))</f>
        <v>At working</v>
      </c>
      <c r="I99" s="10" t="s">
        <v>47</v>
      </c>
      <c r="J99" s="17">
        <f>LOOKUP(I95,DATOS!A:A,DATOS!F:F)</f>
        <v>16</v>
      </c>
      <c r="K99" s="18" t="str">
        <f>LOOKUP(I95,DATOS!A:A,DATOS!D:D)</f>
        <v>TEST 1</v>
      </c>
      <c r="L99" s="16" t="str">
        <f>IF(J99=J95,"","FIN")</f>
        <v/>
      </c>
      <c r="M99" s="5"/>
      <c r="N99" s="5"/>
      <c r="O99" s="5"/>
      <c r="P99" s="6" t="s">
        <v>3</v>
      </c>
      <c r="Q99" s="5" t="str">
        <f>CONCATENATE(B99,P99)</f>
        <v>D</v>
      </c>
      <c r="R99" s="5"/>
    </row>
    <row r="100" spans="1:18" x14ac:dyDescent="0.25">
      <c r="A100" s="92"/>
      <c r="B100" s="103"/>
      <c r="C100" s="126"/>
      <c r="D100" s="104"/>
    </row>
    <row r="101" spans="1:18" x14ac:dyDescent="0.25">
      <c r="A101" s="92"/>
      <c r="B101" s="97"/>
      <c r="C101" s="122" t="str">
        <f ca="1">IF(PORTADA!$E$35="A",CONCATENATE(J101,".- ",G101),"")</f>
        <v>17.- You shouldn’t ….at the poor boy.</v>
      </c>
      <c r="D101" s="99"/>
      <c r="E101" s="92"/>
      <c r="F101" s="92"/>
      <c r="G101" s="15" t="str">
        <f>IF(L105="FIN","",LOOKUP(I101,DATOS!A:A,DATOS!G:G))</f>
        <v>You shouldn’t ….at the poor boy.</v>
      </c>
      <c r="H101" s="15" t="str">
        <f>IF(L105="FIN",0,LOOKUP(I101,DATOS!A:A,DATOS!N:N))</f>
        <v>B</v>
      </c>
      <c r="I101" s="10">
        <f>+I95+1</f>
        <v>17</v>
      </c>
      <c r="J101" s="7">
        <f>+J95+1</f>
        <v>17</v>
      </c>
      <c r="K101" s="5" t="s">
        <v>32</v>
      </c>
      <c r="L101" s="5" t="s">
        <v>33</v>
      </c>
      <c r="M101" s="5" t="s">
        <v>38</v>
      </c>
      <c r="N101" s="5" t="s">
        <v>34</v>
      </c>
      <c r="O101" s="5" t="s">
        <v>35</v>
      </c>
      <c r="P101" s="5" t="s">
        <v>36</v>
      </c>
      <c r="Q101" s="5" t="str">
        <f>CONCATENATE("X",H101)</f>
        <v>XB</v>
      </c>
      <c r="R101" s="5" t="s">
        <v>37</v>
      </c>
    </row>
    <row r="102" spans="1:18" x14ac:dyDescent="0.25">
      <c r="A102" s="131">
        <f ca="1">IF($E$2="X",0,IF(J103&gt;2,H101,J103))</f>
        <v>0</v>
      </c>
      <c r="B102" s="100"/>
      <c r="C102" s="123" t="str">
        <f ca="1">IF(PORTADA!$E$35="A",CONCATENATE(I102," ",G102),"")</f>
        <v>a)  Shouting</v>
      </c>
      <c r="D102" s="102"/>
      <c r="G102" s="13" t="str">
        <f>IF(L105="FIN","",LOOKUP(I101,DATOS!A:A,DATOS!J:J))</f>
        <v>Shouting</v>
      </c>
      <c r="I102" s="10" t="s">
        <v>44</v>
      </c>
      <c r="J102" s="5" t="s">
        <v>5</v>
      </c>
      <c r="K102" s="5">
        <f>IF(L102&gt;0,0,O102)</f>
        <v>0</v>
      </c>
      <c r="L102" s="5">
        <f>IF(O103&gt;0,1,0)</f>
        <v>0</v>
      </c>
      <c r="M102" s="5">
        <f>IF(L102=1,-1/COUNTA(P102:P105),0)</f>
        <v>0</v>
      </c>
      <c r="N102" s="5">
        <f>COUNTA(B102:B105)</f>
        <v>0</v>
      </c>
      <c r="O102" s="5">
        <f>COUNTIF(Q102:Q105,Q101)</f>
        <v>0</v>
      </c>
      <c r="P102" s="6" t="s">
        <v>0</v>
      </c>
      <c r="Q102" s="5" t="str">
        <f>CONCATENATE(B102,P102)</f>
        <v>A</v>
      </c>
      <c r="R102" s="5">
        <f>IF(O102&gt;0,O102+N102,N102*3)</f>
        <v>0</v>
      </c>
    </row>
    <row r="103" spans="1:18" x14ac:dyDescent="0.25">
      <c r="A103" s="131"/>
      <c r="B103" s="100"/>
      <c r="C103" s="123" t="str">
        <f ca="1">IF(PORTADA!$E$35="A",CONCATENATE(I103," ",G103),"")</f>
        <v>b)  Have shouted</v>
      </c>
      <c r="D103" s="102"/>
      <c r="G103" s="13" t="str">
        <f>IF(L105="FIN","",LOOKUP(I101,DATOS!A:A,DATOS!K:K))</f>
        <v>Have shouted</v>
      </c>
      <c r="I103" s="10" t="s">
        <v>45</v>
      </c>
      <c r="J103" s="5">
        <f ca="1">IF(PORTADA!$E$35="A",R102,0)</f>
        <v>0</v>
      </c>
      <c r="K103" s="5"/>
      <c r="L103" s="5"/>
      <c r="M103" s="5"/>
      <c r="N103" s="5"/>
      <c r="O103" s="5">
        <f>N102-O102</f>
        <v>0</v>
      </c>
      <c r="P103" s="6" t="s">
        <v>1</v>
      </c>
      <c r="Q103" s="5" t="str">
        <f>CONCATENATE(B103,P103)</f>
        <v>B</v>
      </c>
      <c r="R103" s="5"/>
    </row>
    <row r="104" spans="1:18" x14ac:dyDescent="0.25">
      <c r="A104" s="131"/>
      <c r="B104" s="100"/>
      <c r="C104" s="123" t="str">
        <f ca="1">IF(PORTADA!$E$35="A",CONCATENATE(I104," ",G104),"")</f>
        <v>c)  Shouted</v>
      </c>
      <c r="D104" s="102"/>
      <c r="G104" s="13" t="str">
        <f>IF(L105="FIN","",LOOKUP(I101,DATOS!A:A,DATOS!L:L))</f>
        <v>Shouted</v>
      </c>
      <c r="I104" s="10" t="s">
        <v>46</v>
      </c>
      <c r="J104" s="5"/>
      <c r="K104" s="5"/>
      <c r="L104" s="5"/>
      <c r="M104" s="5"/>
      <c r="N104" s="5"/>
      <c r="O104" s="5"/>
      <c r="P104" s="6" t="s">
        <v>2</v>
      </c>
      <c r="Q104" s="5" t="str">
        <f>CONCATENATE(B104,P104)</f>
        <v>C</v>
      </c>
      <c r="R104" s="5"/>
    </row>
    <row r="105" spans="1:18" x14ac:dyDescent="0.25">
      <c r="A105" s="131"/>
      <c r="B105" s="100"/>
      <c r="C105" s="123" t="str">
        <f ca="1">IF(PORTADA!$E$35="A",CONCATENATE(I105," ",G105),"")</f>
        <v>d) To shout</v>
      </c>
      <c r="D105" s="102"/>
      <c r="G105" s="13" t="str">
        <f>IF(L105="FIN","",LOOKUP(I101,DATOS!A:A,DATOS!M:M))</f>
        <v>To shout</v>
      </c>
      <c r="I105" s="10" t="s">
        <v>47</v>
      </c>
      <c r="J105" s="17">
        <f>LOOKUP(I101,DATOS!A:A,DATOS!F:F)</f>
        <v>17</v>
      </c>
      <c r="K105" s="18" t="str">
        <f>LOOKUP(I101,DATOS!A:A,DATOS!D:D)</f>
        <v>TEST 1</v>
      </c>
      <c r="L105" s="16" t="str">
        <f>IF(J105=J101,"","FIN")</f>
        <v/>
      </c>
      <c r="M105" s="5"/>
      <c r="N105" s="5"/>
      <c r="O105" s="5"/>
      <c r="P105" s="6" t="s">
        <v>3</v>
      </c>
      <c r="Q105" s="5" t="str">
        <f>CONCATENATE(B105,P105)</f>
        <v>D</v>
      </c>
      <c r="R105" s="5"/>
    </row>
    <row r="106" spans="1:18" x14ac:dyDescent="0.25">
      <c r="A106" s="92"/>
      <c r="B106" s="103"/>
      <c r="C106" s="126"/>
      <c r="D106" s="104"/>
    </row>
    <row r="107" spans="1:18" x14ac:dyDescent="0.25">
      <c r="A107" s="92"/>
      <c r="B107" s="97"/>
      <c r="C107" s="122" t="str">
        <f ca="1">IF(PORTADA!$E$35="A",CONCATENATE(J107,".- ",G107),"")</f>
        <v>18.- The children son got used…..in de U.S.A.</v>
      </c>
      <c r="D107" s="99"/>
      <c r="E107" s="92"/>
      <c r="F107" s="92"/>
      <c r="G107" s="15" t="str">
        <f>IF(L111="FIN","",LOOKUP(I107,DATOS!A:A,DATOS!G:G))</f>
        <v>The children son got used…..in de U.S.A.</v>
      </c>
      <c r="H107" s="15" t="str">
        <f>IF(L111="FIN",0,LOOKUP(I107,DATOS!A:A,DATOS!N:N))</f>
        <v>A</v>
      </c>
      <c r="I107" s="10">
        <f>+I101+1</f>
        <v>18</v>
      </c>
      <c r="J107" s="7">
        <f>+J101+1</f>
        <v>18</v>
      </c>
      <c r="K107" s="5" t="s">
        <v>32</v>
      </c>
      <c r="L107" s="5" t="s">
        <v>33</v>
      </c>
      <c r="M107" s="5" t="s">
        <v>38</v>
      </c>
      <c r="N107" s="5" t="s">
        <v>34</v>
      </c>
      <c r="O107" s="5" t="s">
        <v>35</v>
      </c>
      <c r="P107" s="5" t="s">
        <v>36</v>
      </c>
      <c r="Q107" s="5" t="str">
        <f>CONCATENATE("X",H107)</f>
        <v>XA</v>
      </c>
      <c r="R107" s="5" t="s">
        <v>37</v>
      </c>
    </row>
    <row r="108" spans="1:18" x14ac:dyDescent="0.25">
      <c r="A108" s="131">
        <f ca="1">IF($E$2="X",0,IF(J109&gt;2,H107,J109))</f>
        <v>0</v>
      </c>
      <c r="B108" s="100"/>
      <c r="C108" s="123" t="str">
        <f ca="1">IF(PORTADA!$E$35="A",CONCATENATE(I108," ",G108),"")</f>
        <v>a)  To living</v>
      </c>
      <c r="D108" s="102"/>
      <c r="G108" s="13" t="str">
        <f>IF(L111="FIN","",LOOKUP(I107,DATOS!A:A,DATOS!J:J))</f>
        <v>To living</v>
      </c>
      <c r="I108" s="10" t="s">
        <v>44</v>
      </c>
      <c r="J108" s="5" t="s">
        <v>5</v>
      </c>
      <c r="K108" s="5">
        <f>IF(L108&gt;0,0,O108)</f>
        <v>0</v>
      </c>
      <c r="L108" s="5">
        <f>IF(O109&gt;0,1,0)</f>
        <v>0</v>
      </c>
      <c r="M108" s="5">
        <f>IF(L108=1,-1/COUNTA(P108:P111),0)</f>
        <v>0</v>
      </c>
      <c r="N108" s="5">
        <f>COUNTA(B108:B111)</f>
        <v>0</v>
      </c>
      <c r="O108" s="5">
        <f>COUNTIF(Q108:Q111,Q107)</f>
        <v>0</v>
      </c>
      <c r="P108" s="6" t="s">
        <v>0</v>
      </c>
      <c r="Q108" s="5" t="str">
        <f>CONCATENATE(B108,P108)</f>
        <v>A</v>
      </c>
      <c r="R108" s="5">
        <f>IF(O108&gt;0,O108+N108,N108*3)</f>
        <v>0</v>
      </c>
    </row>
    <row r="109" spans="1:18" x14ac:dyDescent="0.25">
      <c r="A109" s="131"/>
      <c r="B109" s="100"/>
      <c r="C109" s="123" t="str">
        <f ca="1">IF(PORTADA!$E$35="A",CONCATENATE(I109," ",G109),"")</f>
        <v>b)  Live</v>
      </c>
      <c r="D109" s="102"/>
      <c r="G109" s="13" t="str">
        <f>IF(L111="FIN","",LOOKUP(I107,DATOS!A:A,DATOS!K:K))</f>
        <v>Live</v>
      </c>
      <c r="I109" s="10" t="s">
        <v>45</v>
      </c>
      <c r="J109" s="5">
        <f ca="1">IF(PORTADA!$E$35="A",R108,0)</f>
        <v>0</v>
      </c>
      <c r="K109" s="5"/>
      <c r="L109" s="5"/>
      <c r="M109" s="5"/>
      <c r="N109" s="5"/>
      <c r="O109" s="5">
        <f>N108-O108</f>
        <v>0</v>
      </c>
      <c r="P109" s="6" t="s">
        <v>1</v>
      </c>
      <c r="Q109" s="5" t="str">
        <f>CONCATENATE(B109,P109)</f>
        <v>B</v>
      </c>
      <c r="R109" s="5"/>
    </row>
    <row r="110" spans="1:18" x14ac:dyDescent="0.25">
      <c r="A110" s="131"/>
      <c r="B110" s="100"/>
      <c r="C110" s="123" t="str">
        <f ca="1">IF(PORTADA!$E$35="A",CONCATENATE(I110," ",G110),"")</f>
        <v>c)  Living</v>
      </c>
      <c r="D110" s="102"/>
      <c r="G110" s="13" t="str">
        <f>IF(L111="FIN","",LOOKUP(I107,DATOS!A:A,DATOS!L:L))</f>
        <v>Living</v>
      </c>
      <c r="I110" s="10" t="s">
        <v>46</v>
      </c>
      <c r="J110" s="5"/>
      <c r="K110" s="5"/>
      <c r="L110" s="5"/>
      <c r="M110" s="5"/>
      <c r="N110" s="5"/>
      <c r="O110" s="5"/>
      <c r="P110" s="6" t="s">
        <v>2</v>
      </c>
      <c r="Q110" s="5" t="str">
        <f>CONCATENATE(B110,P110)</f>
        <v>C</v>
      </c>
      <c r="R110" s="5"/>
    </row>
    <row r="111" spans="1:18" x14ac:dyDescent="0.25">
      <c r="A111" s="131"/>
      <c r="B111" s="100"/>
      <c r="C111" s="123" t="str">
        <f ca="1">IF(PORTADA!$E$35="A",CONCATENATE(I111," ",G111),"")</f>
        <v>d) At living</v>
      </c>
      <c r="D111" s="102"/>
      <c r="G111" s="13" t="str">
        <f>IF(L111="FIN","",LOOKUP(I107,DATOS!A:A,DATOS!M:M))</f>
        <v>At living</v>
      </c>
      <c r="I111" s="10" t="s">
        <v>47</v>
      </c>
      <c r="J111" s="17">
        <f>LOOKUP(I107,DATOS!A:A,DATOS!F:F)</f>
        <v>18</v>
      </c>
      <c r="K111" s="18" t="str">
        <f>LOOKUP(I107,DATOS!A:A,DATOS!D:D)</f>
        <v>TEST 1</v>
      </c>
      <c r="L111" s="16" t="str">
        <f>IF(J111=J107,"","FIN")</f>
        <v/>
      </c>
      <c r="M111" s="5"/>
      <c r="N111" s="5"/>
      <c r="O111" s="5"/>
      <c r="P111" s="6" t="s">
        <v>3</v>
      </c>
      <c r="Q111" s="5" t="str">
        <f>CONCATENATE(B111,P111)</f>
        <v>D</v>
      </c>
      <c r="R111" s="5"/>
    </row>
    <row r="112" spans="1:18" x14ac:dyDescent="0.25">
      <c r="A112" s="92"/>
      <c r="B112" s="103"/>
      <c r="C112" s="126"/>
      <c r="D112" s="104"/>
    </row>
    <row r="113" spans="1:18" x14ac:dyDescent="0.25">
      <c r="A113" s="92"/>
      <c r="B113" s="97"/>
      <c r="C113" s="122" t="str">
        <f ca="1">IF(PORTADA!$E$35="A",CONCATENATE(J113,".- ",G113),"")</f>
        <v>19.- I still remember people….at my foreign accent.</v>
      </c>
      <c r="D113" s="99"/>
      <c r="E113" s="92"/>
      <c r="F113" s="92"/>
      <c r="G113" s="15" t="str">
        <f>IF(L117="FIN","",LOOKUP(I113,DATOS!A:A,DATOS!G:G))</f>
        <v>I still remember people….at my foreign accent.</v>
      </c>
      <c r="H113" s="15" t="str">
        <f>IF(L117="FIN",0,LOOKUP(I113,DATOS!A:A,DATOS!N:N))</f>
        <v>B</v>
      </c>
      <c r="I113" s="10">
        <f>+I107+1</f>
        <v>19</v>
      </c>
      <c r="J113" s="7">
        <f>+J107+1</f>
        <v>19</v>
      </c>
      <c r="K113" s="5" t="s">
        <v>32</v>
      </c>
      <c r="L113" s="5" t="s">
        <v>33</v>
      </c>
      <c r="M113" s="5" t="s">
        <v>38</v>
      </c>
      <c r="N113" s="5" t="s">
        <v>34</v>
      </c>
      <c r="O113" s="5" t="s">
        <v>35</v>
      </c>
      <c r="P113" s="5" t="s">
        <v>36</v>
      </c>
      <c r="Q113" s="5" t="str">
        <f>CONCATENATE("X",H113)</f>
        <v>XB</v>
      </c>
      <c r="R113" s="5" t="s">
        <v>37</v>
      </c>
    </row>
    <row r="114" spans="1:18" x14ac:dyDescent="0.25">
      <c r="A114" s="131">
        <f ca="1">IF($E$2="X",0,IF(J115&gt;2,H113,J115))</f>
        <v>0</v>
      </c>
      <c r="B114" s="100"/>
      <c r="C114" s="123" t="str">
        <f ca="1">IF(PORTADA!$E$35="A",CONCATENATE(I114," ",G114),"")</f>
        <v>a)  Laugh</v>
      </c>
      <c r="D114" s="102"/>
      <c r="G114" s="13" t="str">
        <f>IF(L117="FIN","",LOOKUP(I113,DATOS!A:A,DATOS!J:J))</f>
        <v>Laugh</v>
      </c>
      <c r="I114" s="10" t="s">
        <v>44</v>
      </c>
      <c r="J114" s="5" t="s">
        <v>5</v>
      </c>
      <c r="K114" s="5">
        <f>IF(L114&gt;0,0,O114)</f>
        <v>0</v>
      </c>
      <c r="L114" s="5">
        <f>IF(O115&gt;0,1,0)</f>
        <v>0</v>
      </c>
      <c r="M114" s="5">
        <f>IF(L114=1,-1/COUNTA(P114:P117),0)</f>
        <v>0</v>
      </c>
      <c r="N114" s="5">
        <f>COUNTA(B114:B117)</f>
        <v>0</v>
      </c>
      <c r="O114" s="5">
        <f>COUNTIF(Q114:Q117,Q113)</f>
        <v>0</v>
      </c>
      <c r="P114" s="6" t="s">
        <v>0</v>
      </c>
      <c r="Q114" s="5" t="str">
        <f>CONCATENATE(B114,P114)</f>
        <v>A</v>
      </c>
      <c r="R114" s="5">
        <f>IF(O114&gt;0,O114+N114,N114*3)</f>
        <v>0</v>
      </c>
    </row>
    <row r="115" spans="1:18" x14ac:dyDescent="0.25">
      <c r="A115" s="131"/>
      <c r="B115" s="100"/>
      <c r="C115" s="123" t="str">
        <f ca="1">IF(PORTADA!$E$35="A",CONCATENATE(I115," ",G115),"")</f>
        <v>b)  Laughing</v>
      </c>
      <c r="D115" s="102"/>
      <c r="G115" s="13" t="str">
        <f>IF(L117="FIN","",LOOKUP(I113,DATOS!A:A,DATOS!K:K))</f>
        <v>Laughing</v>
      </c>
      <c r="I115" s="10" t="s">
        <v>45</v>
      </c>
      <c r="J115" s="5">
        <f ca="1">IF(PORTADA!$E$35="A",R114,0)</f>
        <v>0</v>
      </c>
      <c r="K115" s="5"/>
      <c r="L115" s="5"/>
      <c r="M115" s="5"/>
      <c r="N115" s="5"/>
      <c r="O115" s="5">
        <f>N114-O114</f>
        <v>0</v>
      </c>
      <c r="P115" s="6" t="s">
        <v>1</v>
      </c>
      <c r="Q115" s="5" t="str">
        <f>CONCATENATE(B115,P115)</f>
        <v>B</v>
      </c>
      <c r="R115" s="5"/>
    </row>
    <row r="116" spans="1:18" x14ac:dyDescent="0.25">
      <c r="A116" s="131"/>
      <c r="B116" s="100"/>
      <c r="C116" s="123" t="str">
        <f ca="1">IF(PORTADA!$E$35="A",CONCATENATE(I116," ",G116),"")</f>
        <v>c)  To laugh</v>
      </c>
      <c r="D116" s="102"/>
      <c r="G116" s="13" t="str">
        <f>IF(L117="FIN","",LOOKUP(I113,DATOS!A:A,DATOS!L:L))</f>
        <v>To laugh</v>
      </c>
      <c r="I116" s="10" t="s">
        <v>46</v>
      </c>
      <c r="J116" s="5"/>
      <c r="K116" s="5"/>
      <c r="L116" s="5"/>
      <c r="M116" s="5"/>
      <c r="N116" s="5"/>
      <c r="O116" s="5"/>
      <c r="P116" s="6" t="s">
        <v>2</v>
      </c>
      <c r="Q116" s="5" t="str">
        <f>CONCATENATE(B116,P116)</f>
        <v>C</v>
      </c>
      <c r="R116" s="5"/>
    </row>
    <row r="117" spans="1:18" x14ac:dyDescent="0.25">
      <c r="A117" s="131"/>
      <c r="B117" s="100"/>
      <c r="C117" s="123" t="str">
        <f ca="1">IF(PORTADA!$E$35="A",CONCATENATE(I117," ",G117),"")</f>
        <v>d) To laughing</v>
      </c>
      <c r="D117" s="102"/>
      <c r="G117" s="13" t="str">
        <f>IF(L117="FIN","",LOOKUP(I113,DATOS!A:A,DATOS!M:M))</f>
        <v>To laughing</v>
      </c>
      <c r="I117" s="10" t="s">
        <v>47</v>
      </c>
      <c r="J117" s="17">
        <f>LOOKUP(I113,DATOS!A:A,DATOS!F:F)</f>
        <v>19</v>
      </c>
      <c r="K117" s="18" t="str">
        <f>LOOKUP(I113,DATOS!A:A,DATOS!D:D)</f>
        <v>TEST 1</v>
      </c>
      <c r="L117" s="16" t="str">
        <f>IF(J117=J113,"","FIN")</f>
        <v/>
      </c>
      <c r="M117" s="5"/>
      <c r="N117" s="5"/>
      <c r="O117" s="5"/>
      <c r="P117" s="6" t="s">
        <v>3</v>
      </c>
      <c r="Q117" s="5" t="str">
        <f>CONCATENATE(B117,P117)</f>
        <v>D</v>
      </c>
      <c r="R117" s="5"/>
    </row>
    <row r="118" spans="1:18" x14ac:dyDescent="0.25">
      <c r="A118" s="92"/>
      <c r="B118" s="103"/>
      <c r="C118" s="126"/>
      <c r="D118" s="104"/>
    </row>
    <row r="119" spans="1:18" x14ac:dyDescent="0.25">
      <c r="A119" s="92"/>
      <c r="B119" s="97"/>
      <c r="C119" s="122" t="str">
        <f ca="1">IF(PORTADA!$E$35="A",CONCATENATE(J119,".- ",G119),"")</f>
        <v>20.- The boss has made my father ….the company.</v>
      </c>
      <c r="D119" s="99"/>
      <c r="E119" s="92"/>
      <c r="F119" s="92"/>
      <c r="G119" s="15" t="str">
        <f>IF(L123="FIN","",LOOKUP(I119,DATOS!A:A,DATOS!G:G))</f>
        <v>The boss has made my father ….the company.</v>
      </c>
      <c r="H119" s="15" t="str">
        <f>IF(L123="FIN",0,LOOKUP(I119,DATOS!A:A,DATOS!N:N))</f>
        <v>C</v>
      </c>
      <c r="I119" s="10">
        <f>+I113+1</f>
        <v>20</v>
      </c>
      <c r="J119" s="7">
        <f>+J113+1</f>
        <v>20</v>
      </c>
      <c r="K119" s="5" t="s">
        <v>32</v>
      </c>
      <c r="L119" s="5" t="s">
        <v>33</v>
      </c>
      <c r="M119" s="5" t="s">
        <v>38</v>
      </c>
      <c r="N119" s="5" t="s">
        <v>34</v>
      </c>
      <c r="O119" s="5" t="s">
        <v>35</v>
      </c>
      <c r="P119" s="5" t="s">
        <v>36</v>
      </c>
      <c r="Q119" s="5" t="str">
        <f>CONCATENATE("X",H119)</f>
        <v>XC</v>
      </c>
      <c r="R119" s="5" t="s">
        <v>37</v>
      </c>
    </row>
    <row r="120" spans="1:18" x14ac:dyDescent="0.25">
      <c r="A120" s="131">
        <f ca="1">IF($E$2="X",0,IF(J121&gt;2,H119,J121))</f>
        <v>0</v>
      </c>
      <c r="B120" s="100"/>
      <c r="C120" s="123" t="str">
        <f ca="1">IF(PORTADA!$E$35="A",CONCATENATE(I120," ",G120),"")</f>
        <v>a)  Left</v>
      </c>
      <c r="D120" s="102"/>
      <c r="G120" s="13" t="str">
        <f>IF(L123="FIN","",LOOKUP(I119,DATOS!A:A,DATOS!J:J))</f>
        <v>Left</v>
      </c>
      <c r="I120" s="10" t="s">
        <v>44</v>
      </c>
      <c r="J120" s="5" t="s">
        <v>5</v>
      </c>
      <c r="K120" s="5">
        <f>IF(L120&gt;0,0,O120)</f>
        <v>0</v>
      </c>
      <c r="L120" s="5">
        <f>IF(O121&gt;0,1,0)</f>
        <v>0</v>
      </c>
      <c r="M120" s="5">
        <f>IF(L120=1,-1/COUNTA(P120:P123),0)</f>
        <v>0</v>
      </c>
      <c r="N120" s="5">
        <f>COUNTA(B120:B123)</f>
        <v>0</v>
      </c>
      <c r="O120" s="5">
        <f>COUNTIF(Q120:Q123,Q119)</f>
        <v>0</v>
      </c>
      <c r="P120" s="6" t="s">
        <v>0</v>
      </c>
      <c r="Q120" s="5" t="str">
        <f>CONCATENATE(B120,P120)</f>
        <v>A</v>
      </c>
      <c r="R120" s="5">
        <f>IF(O120&gt;0,O120+N120,N120*3)</f>
        <v>0</v>
      </c>
    </row>
    <row r="121" spans="1:18" x14ac:dyDescent="0.25">
      <c r="A121" s="131"/>
      <c r="B121" s="100"/>
      <c r="C121" s="123" t="str">
        <f ca="1">IF(PORTADA!$E$35="A",CONCATENATE(I121," ",G121),"")</f>
        <v>b)  Leaving</v>
      </c>
      <c r="D121" s="102"/>
      <c r="G121" s="13" t="str">
        <f>IF(L123="FIN","",LOOKUP(I119,DATOS!A:A,DATOS!K:K))</f>
        <v>Leaving</v>
      </c>
      <c r="I121" s="10" t="s">
        <v>45</v>
      </c>
      <c r="J121" s="5">
        <f ca="1">IF(PORTADA!$E$35="A",R120,0)</f>
        <v>0</v>
      </c>
      <c r="K121" s="5"/>
      <c r="L121" s="5"/>
      <c r="M121" s="5"/>
      <c r="N121" s="5"/>
      <c r="O121" s="5">
        <f>N120-O120</f>
        <v>0</v>
      </c>
      <c r="P121" s="6" t="s">
        <v>1</v>
      </c>
      <c r="Q121" s="5" t="str">
        <f>CONCATENATE(B121,P121)</f>
        <v>B</v>
      </c>
      <c r="R121" s="5"/>
    </row>
    <row r="122" spans="1:18" x14ac:dyDescent="0.25">
      <c r="A122" s="131"/>
      <c r="B122" s="100"/>
      <c r="C122" s="123" t="str">
        <f ca="1">IF(PORTADA!$E$35="A",CONCATENATE(I122," ",G122),"")</f>
        <v>c)  Leave</v>
      </c>
      <c r="D122" s="102"/>
      <c r="G122" s="13" t="str">
        <f>IF(L123="FIN","",LOOKUP(I119,DATOS!A:A,DATOS!L:L))</f>
        <v>Leave</v>
      </c>
      <c r="I122" s="10" t="s">
        <v>46</v>
      </c>
      <c r="J122" s="5"/>
      <c r="K122" s="5"/>
      <c r="L122" s="5"/>
      <c r="M122" s="5"/>
      <c r="N122" s="5"/>
      <c r="O122" s="5"/>
      <c r="P122" s="6" t="s">
        <v>2</v>
      </c>
      <c r="Q122" s="5" t="str">
        <f>CONCATENATE(B122,P122)</f>
        <v>C</v>
      </c>
      <c r="R122" s="5"/>
    </row>
    <row r="123" spans="1:18" x14ac:dyDescent="0.25">
      <c r="A123" s="131"/>
      <c r="B123" s="100"/>
      <c r="C123" s="123" t="str">
        <f ca="1">IF(PORTADA!$E$35="A",CONCATENATE(I123," ",G123),"")</f>
        <v>d) To leave</v>
      </c>
      <c r="D123" s="102"/>
      <c r="G123" s="13" t="str">
        <f>IF(L123="FIN","",LOOKUP(I119,DATOS!A:A,DATOS!M:M))</f>
        <v>To leave</v>
      </c>
      <c r="I123" s="10" t="s">
        <v>47</v>
      </c>
      <c r="J123" s="17">
        <f>LOOKUP(I119,DATOS!A:A,DATOS!F:F)</f>
        <v>20</v>
      </c>
      <c r="K123" s="18" t="str">
        <f>LOOKUP(I119,DATOS!A:A,DATOS!D:D)</f>
        <v>TEST 1</v>
      </c>
      <c r="L123" s="16" t="str">
        <f>IF(J123=J119,"","FIN")</f>
        <v/>
      </c>
      <c r="M123" s="5"/>
      <c r="N123" s="5"/>
      <c r="O123" s="5"/>
      <c r="P123" s="6" t="s">
        <v>3</v>
      </c>
      <c r="Q123" s="5" t="str">
        <f>CONCATENATE(B123,P123)</f>
        <v>D</v>
      </c>
      <c r="R123" s="5"/>
    </row>
    <row r="124" spans="1:18" x14ac:dyDescent="0.25">
      <c r="A124" s="92"/>
      <c r="B124" s="103"/>
      <c r="C124" s="126"/>
      <c r="D124" s="104"/>
    </row>
    <row r="125" spans="1:18" x14ac:dyDescent="0.25">
      <c r="A125" s="92"/>
      <c r="B125" s="97"/>
      <c r="C125" s="122" t="str">
        <f ca="1">IF(PORTADA!$E$35="A",CONCATENATE(J125,".- ",G125),"")</f>
        <v xml:space="preserve">21.- </v>
      </c>
      <c r="D125" s="99"/>
      <c r="E125" s="92"/>
      <c r="F125" s="92"/>
      <c r="G125" s="15" t="str">
        <f>IF(L129="FIN","",LOOKUP(I125,DATOS!A:A,DATOS!G:G))</f>
        <v/>
      </c>
      <c r="H125" s="15">
        <f>IF(L129="FIN",0,LOOKUP(I125,DATOS!A:A,DATOS!N:N))</f>
        <v>0</v>
      </c>
      <c r="I125" s="10">
        <f>+I119+1</f>
        <v>21</v>
      </c>
      <c r="J125" s="7">
        <f>+J119+1</f>
        <v>21</v>
      </c>
      <c r="K125" s="5" t="s">
        <v>32</v>
      </c>
      <c r="L125" s="5" t="s">
        <v>33</v>
      </c>
      <c r="M125" s="5" t="s">
        <v>38</v>
      </c>
      <c r="N125" s="5" t="s">
        <v>34</v>
      </c>
      <c r="O125" s="5" t="s">
        <v>35</v>
      </c>
      <c r="P125" s="5" t="s">
        <v>36</v>
      </c>
      <c r="Q125" s="5" t="str">
        <f>CONCATENATE("X",H125)</f>
        <v>X0</v>
      </c>
      <c r="R125" s="5" t="s">
        <v>37</v>
      </c>
    </row>
    <row r="126" spans="1:18" x14ac:dyDescent="0.25">
      <c r="A126" s="131">
        <f ca="1">IF($E$2="X",0,IF(J127&gt;2,H125,J127))</f>
        <v>0</v>
      </c>
      <c r="B126" s="100"/>
      <c r="C126" s="123" t="str">
        <f ca="1">IF(PORTADA!$E$35="A",CONCATENATE(I126," ",G126),"")</f>
        <v xml:space="preserve">a)  </v>
      </c>
      <c r="D126" s="102"/>
      <c r="G126" s="13" t="str">
        <f>IF(L129="FIN","",LOOKUP(I125,DATOS!A:A,DATOS!J:J))</f>
        <v/>
      </c>
      <c r="I126" s="10" t="s">
        <v>44</v>
      </c>
      <c r="J126" s="5" t="s">
        <v>5</v>
      </c>
      <c r="K126" s="5">
        <f>IF(L126&gt;0,0,O126)</f>
        <v>0</v>
      </c>
      <c r="L126" s="5">
        <f>IF(O127&gt;0,1,0)</f>
        <v>0</v>
      </c>
      <c r="M126" s="5">
        <f>IF(L126=1,-1/COUNTA(P126:P129),0)</f>
        <v>0</v>
      </c>
      <c r="N126" s="5">
        <f>COUNTA(B126:B129)</f>
        <v>0</v>
      </c>
      <c r="O126" s="5">
        <f>COUNTIF(Q126:Q129,Q125)</f>
        <v>0</v>
      </c>
      <c r="P126" s="6" t="s">
        <v>0</v>
      </c>
      <c r="Q126" s="5" t="str">
        <f>CONCATENATE(B126,P126)</f>
        <v>A</v>
      </c>
      <c r="R126" s="5">
        <f>IF(O126&gt;0,O126+N126,N126*3)</f>
        <v>0</v>
      </c>
    </row>
    <row r="127" spans="1:18" x14ac:dyDescent="0.25">
      <c r="A127" s="131"/>
      <c r="B127" s="100"/>
      <c r="C127" s="123" t="str">
        <f ca="1">IF(PORTADA!$E$35="A",CONCATENATE(I127," ",G127),"")</f>
        <v xml:space="preserve">b)  </v>
      </c>
      <c r="D127" s="102"/>
      <c r="G127" s="13" t="str">
        <f>IF(L129="FIN","",LOOKUP(I125,DATOS!A:A,DATOS!K:K))</f>
        <v/>
      </c>
      <c r="I127" s="10" t="s">
        <v>45</v>
      </c>
      <c r="J127" s="5">
        <f ca="1">IF(PORTADA!$E$35="A",R126,0)</f>
        <v>0</v>
      </c>
      <c r="K127" s="5"/>
      <c r="L127" s="5"/>
      <c r="M127" s="5"/>
      <c r="N127" s="5"/>
      <c r="O127" s="5">
        <f>N126-O126</f>
        <v>0</v>
      </c>
      <c r="P127" s="6" t="s">
        <v>1</v>
      </c>
      <c r="Q127" s="5" t="str">
        <f>CONCATENATE(B127,P127)</f>
        <v>B</v>
      </c>
      <c r="R127" s="5"/>
    </row>
    <row r="128" spans="1:18" x14ac:dyDescent="0.25">
      <c r="A128" s="131"/>
      <c r="B128" s="100"/>
      <c r="C128" s="123" t="str">
        <f ca="1">IF(PORTADA!$E$35="A",CONCATENATE(I128," ",G128),"")</f>
        <v xml:space="preserve">c)  </v>
      </c>
      <c r="D128" s="102"/>
      <c r="G128" s="13" t="str">
        <f>IF(L129="FIN","",LOOKUP(I125,DATOS!A:A,DATOS!L:L))</f>
        <v/>
      </c>
      <c r="I128" s="10" t="s">
        <v>46</v>
      </c>
      <c r="J128" s="5"/>
      <c r="K128" s="5"/>
      <c r="L128" s="5"/>
      <c r="M128" s="5"/>
      <c r="N128" s="5"/>
      <c r="O128" s="5"/>
      <c r="P128" s="6" t="s">
        <v>2</v>
      </c>
      <c r="Q128" s="5" t="str">
        <f>CONCATENATE(B128,P128)</f>
        <v>C</v>
      </c>
      <c r="R128" s="5"/>
    </row>
    <row r="129" spans="1:18" x14ac:dyDescent="0.25">
      <c r="A129" s="131"/>
      <c r="B129" s="100"/>
      <c r="C129" s="123" t="str">
        <f ca="1">IF(PORTADA!$E$35="A",CONCATENATE(I129," ",G129),"")</f>
        <v xml:space="preserve">d) </v>
      </c>
      <c r="D129" s="102"/>
      <c r="G129" s="13" t="str">
        <f>IF(L129="FIN","",LOOKUP(I125,DATOS!A:A,DATOS!M:M))</f>
        <v/>
      </c>
      <c r="I129" s="10" t="s">
        <v>47</v>
      </c>
      <c r="J129" s="17">
        <f>LOOKUP(I125,DATOS!A:A,DATOS!F:F)</f>
        <v>1</v>
      </c>
      <c r="K129" s="18" t="str">
        <f>LOOKUP(I125,DATOS!A:A,DATOS!D:D)</f>
        <v>TEST 2</v>
      </c>
      <c r="L129" s="16" t="str">
        <f>IF(J129=J125,"","FIN")</f>
        <v>FIN</v>
      </c>
      <c r="M129" s="5"/>
      <c r="N129" s="5"/>
      <c r="O129" s="5"/>
      <c r="P129" s="6" t="s">
        <v>3</v>
      </c>
      <c r="Q129" s="5" t="str">
        <f>CONCATENATE(B129,P129)</f>
        <v>D</v>
      </c>
      <c r="R129" s="5"/>
    </row>
    <row r="130" spans="1:18" x14ac:dyDescent="0.25">
      <c r="A130" s="92"/>
      <c r="B130" s="103"/>
      <c r="C130" s="126"/>
      <c r="D130" s="104"/>
    </row>
    <row r="131" spans="1:18" x14ac:dyDescent="0.25">
      <c r="A131" s="92"/>
      <c r="B131" s="97"/>
      <c r="C131" s="122" t="str">
        <f ca="1">IF(PORTADA!$E$35="A",CONCATENATE(J131,".- ",G131),"")</f>
        <v xml:space="preserve">22.- </v>
      </c>
      <c r="D131" s="99"/>
      <c r="E131" s="92"/>
      <c r="F131" s="92"/>
      <c r="G131" s="15" t="str">
        <f>IF(L135="FIN","",LOOKUP(I131,DATOS!A:A,DATOS!G:G))</f>
        <v/>
      </c>
      <c r="H131" s="15">
        <f>IF(L135="FIN",0,LOOKUP(I131,DATOS!A:A,DATOS!N:N))</f>
        <v>0</v>
      </c>
      <c r="I131" s="10">
        <f>+I125+1</f>
        <v>22</v>
      </c>
      <c r="J131" s="7">
        <f>+J125+1</f>
        <v>22</v>
      </c>
      <c r="K131" s="5" t="s">
        <v>32</v>
      </c>
      <c r="L131" s="5" t="s">
        <v>33</v>
      </c>
      <c r="M131" s="5" t="s">
        <v>38</v>
      </c>
      <c r="N131" s="5" t="s">
        <v>34</v>
      </c>
      <c r="O131" s="5" t="s">
        <v>35</v>
      </c>
      <c r="P131" s="5" t="s">
        <v>36</v>
      </c>
      <c r="Q131" s="5" t="str">
        <f>CONCATENATE("X",H131)</f>
        <v>X0</v>
      </c>
      <c r="R131" s="5" t="s">
        <v>37</v>
      </c>
    </row>
    <row r="132" spans="1:18" x14ac:dyDescent="0.25">
      <c r="A132" s="131">
        <f ca="1">IF($E$2="X",0,IF(J133&gt;2,H131,J133))</f>
        <v>0</v>
      </c>
      <c r="B132" s="100"/>
      <c r="C132" s="123" t="str">
        <f ca="1">IF(PORTADA!$E$35="A",CONCATENATE(I132," ",G132),"")</f>
        <v xml:space="preserve">a)  </v>
      </c>
      <c r="D132" s="102"/>
      <c r="G132" s="13" t="str">
        <f>IF(L135="FIN","",LOOKUP(I131,DATOS!A:A,DATOS!J:J))</f>
        <v/>
      </c>
      <c r="I132" s="10" t="s">
        <v>44</v>
      </c>
      <c r="J132" s="5" t="s">
        <v>5</v>
      </c>
      <c r="K132" s="5">
        <f>IF(L132&gt;0,0,O132)</f>
        <v>0</v>
      </c>
      <c r="L132" s="5">
        <f>IF(O133&gt;0,1,0)</f>
        <v>0</v>
      </c>
      <c r="M132" s="5">
        <f>IF(L132=1,-1/COUNTA(P132:P135),0)</f>
        <v>0</v>
      </c>
      <c r="N132" s="5">
        <f>COUNTA(B132:B135)</f>
        <v>0</v>
      </c>
      <c r="O132" s="5">
        <f>COUNTIF(Q132:Q135,Q131)</f>
        <v>0</v>
      </c>
      <c r="P132" s="6" t="s">
        <v>0</v>
      </c>
      <c r="Q132" s="5" t="str">
        <f>CONCATENATE(B132,P132)</f>
        <v>A</v>
      </c>
      <c r="R132" s="5">
        <f>IF(O132&gt;0,O132+N132,N132*3)</f>
        <v>0</v>
      </c>
    </row>
    <row r="133" spans="1:18" x14ac:dyDescent="0.25">
      <c r="A133" s="131"/>
      <c r="B133" s="100"/>
      <c r="C133" s="123" t="str">
        <f ca="1">IF(PORTADA!$E$35="A",CONCATENATE(I133," ",G133),"")</f>
        <v xml:space="preserve">b)  </v>
      </c>
      <c r="D133" s="102"/>
      <c r="G133" s="13" t="str">
        <f>IF(L135="FIN","",LOOKUP(I131,DATOS!A:A,DATOS!K:K))</f>
        <v/>
      </c>
      <c r="I133" s="10" t="s">
        <v>45</v>
      </c>
      <c r="J133" s="5">
        <f ca="1">IF(PORTADA!$E$35="A",R132,0)</f>
        <v>0</v>
      </c>
      <c r="K133" s="5"/>
      <c r="L133" s="5"/>
      <c r="M133" s="5"/>
      <c r="N133" s="5"/>
      <c r="O133" s="5">
        <f>N132-O132</f>
        <v>0</v>
      </c>
      <c r="P133" s="6" t="s">
        <v>1</v>
      </c>
      <c r="Q133" s="5" t="str">
        <f>CONCATENATE(B133,P133)</f>
        <v>B</v>
      </c>
      <c r="R133" s="5"/>
    </row>
    <row r="134" spans="1:18" x14ac:dyDescent="0.25">
      <c r="A134" s="131"/>
      <c r="B134" s="100"/>
      <c r="C134" s="123" t="str">
        <f ca="1">IF(PORTADA!$E$35="A",CONCATENATE(I134," ",G134),"")</f>
        <v xml:space="preserve">c)  </v>
      </c>
      <c r="D134" s="102"/>
      <c r="G134" s="13" t="str">
        <f>IF(L135="FIN","",LOOKUP(I131,DATOS!A:A,DATOS!L:L))</f>
        <v/>
      </c>
      <c r="I134" s="10" t="s">
        <v>46</v>
      </c>
      <c r="J134" s="5"/>
      <c r="K134" s="5"/>
      <c r="L134" s="5"/>
      <c r="M134" s="5"/>
      <c r="N134" s="5"/>
      <c r="O134" s="5"/>
      <c r="P134" s="6" t="s">
        <v>2</v>
      </c>
      <c r="Q134" s="5" t="str">
        <f>CONCATENATE(B134,P134)</f>
        <v>C</v>
      </c>
      <c r="R134" s="5"/>
    </row>
    <row r="135" spans="1:18" x14ac:dyDescent="0.25">
      <c r="A135" s="131"/>
      <c r="B135" s="100"/>
      <c r="C135" s="123" t="str">
        <f ca="1">IF(PORTADA!$E$35="A",CONCATENATE(I135," ",G135),"")</f>
        <v xml:space="preserve">d) </v>
      </c>
      <c r="D135" s="102"/>
      <c r="G135" s="13" t="str">
        <f>IF(L135="FIN","",LOOKUP(I131,DATOS!A:A,DATOS!M:M))</f>
        <v/>
      </c>
      <c r="I135" s="10" t="s">
        <v>47</v>
      </c>
      <c r="J135" s="17">
        <f>LOOKUP(I131,DATOS!A:A,DATOS!F:F)</f>
        <v>2</v>
      </c>
      <c r="K135" s="18" t="str">
        <f>LOOKUP(I131,DATOS!A:A,DATOS!D:D)</f>
        <v>TEST 2</v>
      </c>
      <c r="L135" s="16" t="str">
        <f>IF(J135=J131,"","FIN")</f>
        <v>FIN</v>
      </c>
      <c r="M135" s="5"/>
      <c r="N135" s="5"/>
      <c r="O135" s="5"/>
      <c r="P135" s="6" t="s">
        <v>3</v>
      </c>
      <c r="Q135" s="5" t="str">
        <f>CONCATENATE(B135,P135)</f>
        <v>D</v>
      </c>
      <c r="R135" s="5"/>
    </row>
    <row r="136" spans="1:18" x14ac:dyDescent="0.25">
      <c r="A136" s="92"/>
      <c r="B136" s="103"/>
      <c r="C136" s="126"/>
      <c r="D136" s="104"/>
    </row>
    <row r="137" spans="1:18" x14ac:dyDescent="0.25">
      <c r="A137" s="92"/>
      <c r="B137" s="97"/>
      <c r="C137" s="122" t="str">
        <f ca="1">IF(PORTADA!$E$35="A",CONCATENATE(J137,".- ",G137),"")</f>
        <v xml:space="preserve">23.- </v>
      </c>
      <c r="D137" s="99"/>
      <c r="E137" s="92"/>
      <c r="F137" s="92"/>
      <c r="G137" s="15" t="str">
        <f>IF(L141="FIN","",LOOKUP(I137,DATOS!A:A,DATOS!G:G))</f>
        <v/>
      </c>
      <c r="H137" s="15">
        <f>IF(L141="FIN",0,LOOKUP(I137,DATOS!A:A,DATOS!N:N))</f>
        <v>0</v>
      </c>
      <c r="I137" s="10">
        <f>+I131+1</f>
        <v>23</v>
      </c>
      <c r="J137" s="7">
        <f>+J131+1</f>
        <v>23</v>
      </c>
      <c r="K137" s="5" t="s">
        <v>32</v>
      </c>
      <c r="L137" s="5" t="s">
        <v>33</v>
      </c>
      <c r="M137" s="5" t="s">
        <v>38</v>
      </c>
      <c r="N137" s="5" t="s">
        <v>34</v>
      </c>
      <c r="O137" s="5" t="s">
        <v>35</v>
      </c>
      <c r="P137" s="5" t="s">
        <v>36</v>
      </c>
      <c r="Q137" s="5" t="str">
        <f>CONCATENATE("X",H137)</f>
        <v>X0</v>
      </c>
      <c r="R137" s="5" t="s">
        <v>37</v>
      </c>
    </row>
    <row r="138" spans="1:18" x14ac:dyDescent="0.25">
      <c r="A138" s="131">
        <f ca="1">IF($E$2="X",0,IF(J139&gt;2,H137,J139))</f>
        <v>0</v>
      </c>
      <c r="B138" s="100"/>
      <c r="C138" s="123" t="str">
        <f ca="1">IF(PORTADA!$E$35="A",CONCATENATE(I138," ",G138),"")</f>
        <v xml:space="preserve">a)  </v>
      </c>
      <c r="D138" s="102"/>
      <c r="G138" s="13" t="str">
        <f>IF(L141="FIN","",LOOKUP(I137,DATOS!A:A,DATOS!J:J))</f>
        <v/>
      </c>
      <c r="I138" s="10" t="s">
        <v>44</v>
      </c>
      <c r="J138" s="5" t="s">
        <v>5</v>
      </c>
      <c r="K138" s="5">
        <f>IF(L138&gt;0,0,O138)</f>
        <v>0</v>
      </c>
      <c r="L138" s="5">
        <f>IF(O139&gt;0,1,0)</f>
        <v>0</v>
      </c>
      <c r="M138" s="5">
        <f>IF(L138=1,-1/COUNTA(P138:P141),0)</f>
        <v>0</v>
      </c>
      <c r="N138" s="5">
        <f>COUNTA(B138:B141)</f>
        <v>0</v>
      </c>
      <c r="O138" s="5">
        <f>COUNTIF(Q138:Q141,Q137)</f>
        <v>0</v>
      </c>
      <c r="P138" s="6" t="s">
        <v>0</v>
      </c>
      <c r="Q138" s="5" t="str">
        <f>CONCATENATE(B138,P138)</f>
        <v>A</v>
      </c>
      <c r="R138" s="5">
        <f>IF(O138&gt;0,O138+N138,N138*3)</f>
        <v>0</v>
      </c>
    </row>
    <row r="139" spans="1:18" x14ac:dyDescent="0.25">
      <c r="A139" s="131"/>
      <c r="B139" s="100"/>
      <c r="C139" s="123" t="str">
        <f ca="1">IF(PORTADA!$E$35="A",CONCATENATE(I139," ",G139),"")</f>
        <v xml:space="preserve">b)  </v>
      </c>
      <c r="D139" s="102"/>
      <c r="G139" s="13" t="str">
        <f>IF(L141="FIN","",LOOKUP(I137,DATOS!A:A,DATOS!K:K))</f>
        <v/>
      </c>
      <c r="I139" s="10" t="s">
        <v>45</v>
      </c>
      <c r="J139" s="5">
        <f ca="1">IF(PORTADA!$E$35="A",R138,0)</f>
        <v>0</v>
      </c>
      <c r="K139" s="5"/>
      <c r="L139" s="5"/>
      <c r="M139" s="5"/>
      <c r="N139" s="5"/>
      <c r="O139" s="5">
        <f>N138-O138</f>
        <v>0</v>
      </c>
      <c r="P139" s="6" t="s">
        <v>1</v>
      </c>
      <c r="Q139" s="5" t="str">
        <f>CONCATENATE(B139,P139)</f>
        <v>B</v>
      </c>
      <c r="R139" s="5"/>
    </row>
    <row r="140" spans="1:18" x14ac:dyDescent="0.25">
      <c r="A140" s="131"/>
      <c r="B140" s="100"/>
      <c r="C140" s="123" t="str">
        <f ca="1">IF(PORTADA!$E$35="A",CONCATENATE(I140," ",G140),"")</f>
        <v xml:space="preserve">c)  </v>
      </c>
      <c r="D140" s="102"/>
      <c r="G140" s="13" t="str">
        <f>IF(L141="FIN","",LOOKUP(I137,DATOS!A:A,DATOS!L:L))</f>
        <v/>
      </c>
      <c r="I140" s="10" t="s">
        <v>46</v>
      </c>
      <c r="J140" s="5"/>
      <c r="K140" s="5"/>
      <c r="L140" s="5"/>
      <c r="M140" s="5"/>
      <c r="N140" s="5"/>
      <c r="O140" s="5"/>
      <c r="P140" s="6" t="s">
        <v>2</v>
      </c>
      <c r="Q140" s="5" t="str">
        <f>CONCATENATE(B140,P140)</f>
        <v>C</v>
      </c>
      <c r="R140" s="5"/>
    </row>
    <row r="141" spans="1:18" x14ac:dyDescent="0.25">
      <c r="A141" s="131"/>
      <c r="B141" s="100"/>
      <c r="C141" s="123" t="str">
        <f ca="1">IF(PORTADA!$E$35="A",CONCATENATE(I141," ",G141),"")</f>
        <v xml:space="preserve">d) </v>
      </c>
      <c r="D141" s="102"/>
      <c r="G141" s="13" t="str">
        <f>IF(L141="FIN","",LOOKUP(I137,DATOS!A:A,DATOS!M:M))</f>
        <v/>
      </c>
      <c r="I141" s="10" t="s">
        <v>47</v>
      </c>
      <c r="J141" s="17">
        <f>LOOKUP(I137,DATOS!A:A,DATOS!F:F)</f>
        <v>3</v>
      </c>
      <c r="K141" s="18" t="str">
        <f>LOOKUP(I137,DATOS!A:A,DATOS!D:D)</f>
        <v>TEST 2</v>
      </c>
      <c r="L141" s="16" t="str">
        <f>IF(J141=J137,"","FIN")</f>
        <v>FIN</v>
      </c>
      <c r="M141" s="5"/>
      <c r="N141" s="5"/>
      <c r="O141" s="5"/>
      <c r="P141" s="6" t="s">
        <v>3</v>
      </c>
      <c r="Q141" s="5" t="str">
        <f>CONCATENATE(B141,P141)</f>
        <v>D</v>
      </c>
      <c r="R141" s="5"/>
    </row>
    <row r="142" spans="1:18" x14ac:dyDescent="0.25">
      <c r="A142" s="92"/>
      <c r="B142" s="103"/>
      <c r="C142" s="126"/>
      <c r="D142" s="104"/>
    </row>
    <row r="143" spans="1:18" x14ac:dyDescent="0.25">
      <c r="A143" s="92"/>
      <c r="B143" s="97"/>
      <c r="C143" s="122" t="str">
        <f ca="1">IF(PORTADA!$E$35="A",CONCATENATE(J143,".- ",G143),"")</f>
        <v xml:space="preserve">24.- </v>
      </c>
      <c r="D143" s="99"/>
      <c r="E143" s="92"/>
      <c r="F143" s="92"/>
      <c r="G143" s="15" t="str">
        <f>IF(L147="FIN","",LOOKUP(I143,DATOS!A:A,DATOS!G:G))</f>
        <v/>
      </c>
      <c r="H143" s="15">
        <f>IF(L147="FIN",0,LOOKUP(I143,DATOS!A:A,DATOS!N:N))</f>
        <v>0</v>
      </c>
      <c r="I143" s="10">
        <f>+I137+1</f>
        <v>24</v>
      </c>
      <c r="J143" s="7">
        <f>+J137+1</f>
        <v>24</v>
      </c>
      <c r="K143" s="5" t="s">
        <v>32</v>
      </c>
      <c r="L143" s="5" t="s">
        <v>33</v>
      </c>
      <c r="M143" s="5" t="s">
        <v>38</v>
      </c>
      <c r="N143" s="5" t="s">
        <v>34</v>
      </c>
      <c r="O143" s="5" t="s">
        <v>35</v>
      </c>
      <c r="P143" s="5" t="s">
        <v>36</v>
      </c>
      <c r="Q143" s="5" t="str">
        <f>CONCATENATE("X",H143)</f>
        <v>X0</v>
      </c>
      <c r="R143" s="5" t="s">
        <v>37</v>
      </c>
    </row>
    <row r="144" spans="1:18" x14ac:dyDescent="0.25">
      <c r="A144" s="131">
        <f ca="1">IF($E$2="X",0,IF(J145&gt;2,H143,J145))</f>
        <v>0</v>
      </c>
      <c r="B144" s="100"/>
      <c r="C144" s="123" t="str">
        <f ca="1">IF(PORTADA!$E$35="A",CONCATENATE(I144," ",G144),"")</f>
        <v xml:space="preserve">a)  </v>
      </c>
      <c r="D144" s="102"/>
      <c r="G144" s="13" t="str">
        <f>IF(L147="FIN","",LOOKUP(I143,DATOS!A:A,DATOS!J:J))</f>
        <v/>
      </c>
      <c r="I144" s="10" t="s">
        <v>44</v>
      </c>
      <c r="J144" s="5" t="s">
        <v>5</v>
      </c>
      <c r="K144" s="5">
        <f>IF(L144&gt;0,0,O144)</f>
        <v>0</v>
      </c>
      <c r="L144" s="5">
        <f>IF(O145&gt;0,1,0)</f>
        <v>0</v>
      </c>
      <c r="M144" s="5">
        <f>IF(L144=1,-1/COUNTA(P144:P147),0)</f>
        <v>0</v>
      </c>
      <c r="N144" s="5">
        <f>COUNTA(B144:B147)</f>
        <v>0</v>
      </c>
      <c r="O144" s="5">
        <f>COUNTIF(Q144:Q147,Q143)</f>
        <v>0</v>
      </c>
      <c r="P144" s="6" t="s">
        <v>0</v>
      </c>
      <c r="Q144" s="5" t="str">
        <f>CONCATENATE(B144,P144)</f>
        <v>A</v>
      </c>
      <c r="R144" s="5">
        <f>IF(O144&gt;0,O144+N144,N144*3)</f>
        <v>0</v>
      </c>
    </row>
    <row r="145" spans="1:18" x14ac:dyDescent="0.25">
      <c r="A145" s="131"/>
      <c r="B145" s="100"/>
      <c r="C145" s="123" t="str">
        <f ca="1">IF(PORTADA!$E$35="A",CONCATENATE(I145," ",G145),"")</f>
        <v xml:space="preserve">b)  </v>
      </c>
      <c r="D145" s="102"/>
      <c r="G145" s="13" t="str">
        <f>IF(L147="FIN","",LOOKUP(I143,DATOS!A:A,DATOS!K:K))</f>
        <v/>
      </c>
      <c r="I145" s="10" t="s">
        <v>45</v>
      </c>
      <c r="J145" s="5">
        <f ca="1">IF(PORTADA!$E$35="A",R144,0)</f>
        <v>0</v>
      </c>
      <c r="K145" s="5"/>
      <c r="L145" s="5"/>
      <c r="M145" s="5"/>
      <c r="N145" s="5"/>
      <c r="O145" s="5">
        <f>N144-O144</f>
        <v>0</v>
      </c>
      <c r="P145" s="6" t="s">
        <v>1</v>
      </c>
      <c r="Q145" s="5" t="str">
        <f>CONCATENATE(B145,P145)</f>
        <v>B</v>
      </c>
      <c r="R145" s="5"/>
    </row>
    <row r="146" spans="1:18" x14ac:dyDescent="0.25">
      <c r="A146" s="131"/>
      <c r="B146" s="100"/>
      <c r="C146" s="123" t="str">
        <f ca="1">IF(PORTADA!$E$35="A",CONCATENATE(I146," ",G146),"")</f>
        <v xml:space="preserve">c)  </v>
      </c>
      <c r="D146" s="102"/>
      <c r="G146" s="13" t="str">
        <f>IF(L147="FIN","",LOOKUP(I143,DATOS!A:A,DATOS!L:L))</f>
        <v/>
      </c>
      <c r="I146" s="10" t="s">
        <v>46</v>
      </c>
      <c r="J146" s="5"/>
      <c r="K146" s="5"/>
      <c r="L146" s="5"/>
      <c r="M146" s="5"/>
      <c r="N146" s="5"/>
      <c r="O146" s="5"/>
      <c r="P146" s="6" t="s">
        <v>2</v>
      </c>
      <c r="Q146" s="5" t="str">
        <f>CONCATENATE(B146,P146)</f>
        <v>C</v>
      </c>
      <c r="R146" s="5"/>
    </row>
    <row r="147" spans="1:18" x14ac:dyDescent="0.25">
      <c r="A147" s="131"/>
      <c r="B147" s="100"/>
      <c r="C147" s="123" t="str">
        <f ca="1">IF(PORTADA!$E$35="A",CONCATENATE(I147," ",G147),"")</f>
        <v xml:space="preserve">d) </v>
      </c>
      <c r="D147" s="102"/>
      <c r="G147" s="13" t="str">
        <f>IF(L147="FIN","",LOOKUP(I143,DATOS!A:A,DATOS!M:M))</f>
        <v/>
      </c>
      <c r="I147" s="10" t="s">
        <v>47</v>
      </c>
      <c r="J147" s="17">
        <f>LOOKUP(I143,DATOS!A:A,DATOS!F:F)</f>
        <v>4</v>
      </c>
      <c r="K147" s="18" t="str">
        <f>LOOKUP(I143,DATOS!A:A,DATOS!D:D)</f>
        <v>TEST 2</v>
      </c>
      <c r="L147" s="16" t="str">
        <f>IF(J147=J143,"","FIN")</f>
        <v>FIN</v>
      </c>
      <c r="M147" s="5"/>
      <c r="N147" s="5"/>
      <c r="O147" s="5"/>
      <c r="P147" s="6" t="s">
        <v>3</v>
      </c>
      <c r="Q147" s="5" t="str">
        <f>CONCATENATE(B147,P147)</f>
        <v>D</v>
      </c>
      <c r="R147" s="5"/>
    </row>
    <row r="148" spans="1:18" x14ac:dyDescent="0.25">
      <c r="A148" s="92"/>
      <c r="B148" s="103"/>
      <c r="C148" s="126"/>
      <c r="D148" s="104"/>
    </row>
    <row r="149" spans="1:18" x14ac:dyDescent="0.25">
      <c r="A149" s="92"/>
      <c r="B149" s="97"/>
      <c r="C149" s="122" t="str">
        <f ca="1">IF(PORTADA!$E$35="A",CONCATENATE(J149,".- ",G149),"")</f>
        <v xml:space="preserve">25.- </v>
      </c>
      <c r="D149" s="99"/>
      <c r="E149" s="92"/>
      <c r="F149" s="92"/>
      <c r="G149" s="15" t="str">
        <f>IF(L153="FIN","",LOOKUP(I149,DATOS!A:A,DATOS!G:G))</f>
        <v/>
      </c>
      <c r="H149" s="15">
        <f>IF(L153="FIN",0,LOOKUP(I149,DATOS!A:A,DATOS!N:N))</f>
        <v>0</v>
      </c>
      <c r="I149" s="10">
        <f>+I143+1</f>
        <v>25</v>
      </c>
      <c r="J149" s="7">
        <f>+J143+1</f>
        <v>25</v>
      </c>
      <c r="K149" s="5" t="s">
        <v>32</v>
      </c>
      <c r="L149" s="5" t="s">
        <v>33</v>
      </c>
      <c r="M149" s="5" t="s">
        <v>38</v>
      </c>
      <c r="N149" s="5" t="s">
        <v>34</v>
      </c>
      <c r="O149" s="5" t="s">
        <v>35</v>
      </c>
      <c r="P149" s="5" t="s">
        <v>36</v>
      </c>
      <c r="Q149" s="5" t="str">
        <f>CONCATENATE("X",H149)</f>
        <v>X0</v>
      </c>
      <c r="R149" s="5" t="s">
        <v>37</v>
      </c>
    </row>
    <row r="150" spans="1:18" x14ac:dyDescent="0.25">
      <c r="A150" s="131">
        <f ca="1">IF($E$2="X",0,IF(J151&gt;2,H149,J151))</f>
        <v>0</v>
      </c>
      <c r="B150" s="100"/>
      <c r="C150" s="123" t="str">
        <f ca="1">IF(PORTADA!$E$35="A",CONCATENATE(I150," ",G150),"")</f>
        <v xml:space="preserve">a)  </v>
      </c>
      <c r="D150" s="102"/>
      <c r="G150" s="13" t="str">
        <f>IF(L153="FIN","",LOOKUP(I149,DATOS!A:A,DATOS!J:J))</f>
        <v/>
      </c>
      <c r="I150" s="10" t="s">
        <v>44</v>
      </c>
      <c r="J150" s="5" t="s">
        <v>5</v>
      </c>
      <c r="K150" s="5">
        <f>IF(L150&gt;0,0,O150)</f>
        <v>0</v>
      </c>
      <c r="L150" s="5">
        <f>IF(O151&gt;0,1,0)</f>
        <v>0</v>
      </c>
      <c r="M150" s="5">
        <f>IF(L150=1,-1/COUNTA(P150:P153),0)</f>
        <v>0</v>
      </c>
      <c r="N150" s="5">
        <f>COUNTA(B150:B153)</f>
        <v>0</v>
      </c>
      <c r="O150" s="5">
        <f>COUNTIF(Q150:Q153,Q149)</f>
        <v>0</v>
      </c>
      <c r="P150" s="6" t="s">
        <v>0</v>
      </c>
      <c r="Q150" s="5" t="str">
        <f>CONCATENATE(B150,P150)</f>
        <v>A</v>
      </c>
      <c r="R150" s="5">
        <f>IF(O150&gt;0,O150+N150,N150*3)</f>
        <v>0</v>
      </c>
    </row>
    <row r="151" spans="1:18" x14ac:dyDescent="0.25">
      <c r="A151" s="131"/>
      <c r="B151" s="100"/>
      <c r="C151" s="123" t="str">
        <f ca="1">IF(PORTADA!$E$35="A",CONCATENATE(I151," ",G151),"")</f>
        <v xml:space="preserve">b)  </v>
      </c>
      <c r="D151" s="102"/>
      <c r="G151" s="13" t="str">
        <f>IF(L153="FIN","",LOOKUP(I149,DATOS!A:A,DATOS!K:K))</f>
        <v/>
      </c>
      <c r="I151" s="10" t="s">
        <v>45</v>
      </c>
      <c r="J151" s="5">
        <f ca="1">IF(PORTADA!$E$35="A",R150,0)</f>
        <v>0</v>
      </c>
      <c r="K151" s="5"/>
      <c r="L151" s="5"/>
      <c r="M151" s="5"/>
      <c r="N151" s="5"/>
      <c r="O151" s="5">
        <f>N150-O150</f>
        <v>0</v>
      </c>
      <c r="P151" s="6" t="s">
        <v>1</v>
      </c>
      <c r="Q151" s="5" t="str">
        <f>CONCATENATE(B151,P151)</f>
        <v>B</v>
      </c>
      <c r="R151" s="5"/>
    </row>
    <row r="152" spans="1:18" x14ac:dyDescent="0.25">
      <c r="A152" s="131"/>
      <c r="B152" s="100"/>
      <c r="C152" s="123" t="str">
        <f ca="1">IF(PORTADA!$E$35="A",CONCATENATE(I152," ",G152),"")</f>
        <v xml:space="preserve">c)  </v>
      </c>
      <c r="D152" s="102"/>
      <c r="G152" s="13" t="str">
        <f>IF(L153="FIN","",LOOKUP(I149,DATOS!A:A,DATOS!L:L))</f>
        <v/>
      </c>
      <c r="I152" s="10" t="s">
        <v>46</v>
      </c>
      <c r="J152" s="5"/>
      <c r="K152" s="5"/>
      <c r="L152" s="5"/>
      <c r="M152" s="5"/>
      <c r="N152" s="5"/>
      <c r="O152" s="5"/>
      <c r="P152" s="6" t="s">
        <v>2</v>
      </c>
      <c r="Q152" s="5" t="str">
        <f>CONCATENATE(B152,P152)</f>
        <v>C</v>
      </c>
      <c r="R152" s="5"/>
    </row>
    <row r="153" spans="1:18" x14ac:dyDescent="0.25">
      <c r="A153" s="131"/>
      <c r="B153" s="100"/>
      <c r="C153" s="123" t="str">
        <f ca="1">IF(PORTADA!$E$35="A",CONCATENATE(I153," ",G153),"")</f>
        <v xml:space="preserve">d) </v>
      </c>
      <c r="D153" s="102"/>
      <c r="G153" s="13" t="str">
        <f>IF(L153="FIN","",LOOKUP(I149,DATOS!A:A,DATOS!M:M))</f>
        <v/>
      </c>
      <c r="I153" s="10" t="s">
        <v>47</v>
      </c>
      <c r="J153" s="17">
        <f>LOOKUP(I149,DATOS!A:A,DATOS!F:F)</f>
        <v>5</v>
      </c>
      <c r="K153" s="18" t="str">
        <f>LOOKUP(I149,DATOS!A:A,DATOS!D:D)</f>
        <v>TEST 2</v>
      </c>
      <c r="L153" s="16" t="str">
        <f>IF(J153=J149,"","FIN")</f>
        <v>FIN</v>
      </c>
      <c r="M153" s="5"/>
      <c r="N153" s="5"/>
      <c r="O153" s="5"/>
      <c r="P153" s="6" t="s">
        <v>3</v>
      </c>
      <c r="Q153" s="5" t="str">
        <f>CONCATENATE(B153,P153)</f>
        <v>D</v>
      </c>
      <c r="R153" s="5"/>
    </row>
    <row r="154" spans="1:18" x14ac:dyDescent="0.25">
      <c r="A154" s="92"/>
      <c r="B154" s="103"/>
      <c r="C154" s="126"/>
      <c r="D154" s="104"/>
    </row>
    <row r="155" spans="1:18" x14ac:dyDescent="0.25">
      <c r="A155" s="92"/>
      <c r="B155" s="97"/>
      <c r="C155" s="122" t="str">
        <f ca="1">IF(PORTADA!$E$35="A",CONCATENATE(J155,".- ",G155),"")</f>
        <v xml:space="preserve">26.- </v>
      </c>
      <c r="D155" s="99"/>
      <c r="E155" s="92"/>
      <c r="F155" s="92"/>
      <c r="G155" s="15" t="str">
        <f>IF(L159="FIN","",LOOKUP(I155,DATOS!A:A,DATOS!G:G))</f>
        <v/>
      </c>
      <c r="H155" s="15">
        <f>IF(L159="FIN",0,LOOKUP(I155,DATOS!A:A,DATOS!N:N))</f>
        <v>0</v>
      </c>
      <c r="I155" s="10">
        <f>+I149+1</f>
        <v>26</v>
      </c>
      <c r="J155" s="7">
        <f>+J149+1</f>
        <v>26</v>
      </c>
      <c r="K155" s="5" t="s">
        <v>32</v>
      </c>
      <c r="L155" s="5" t="s">
        <v>33</v>
      </c>
      <c r="M155" s="5" t="s">
        <v>38</v>
      </c>
      <c r="N155" s="5" t="s">
        <v>34</v>
      </c>
      <c r="O155" s="5" t="s">
        <v>35</v>
      </c>
      <c r="P155" s="5" t="s">
        <v>36</v>
      </c>
      <c r="Q155" s="5" t="str">
        <f>CONCATENATE("X",H155)</f>
        <v>X0</v>
      </c>
      <c r="R155" s="5" t="s">
        <v>37</v>
      </c>
    </row>
    <row r="156" spans="1:18" x14ac:dyDescent="0.25">
      <c r="A156" s="131">
        <f ca="1">IF($E$2="X",0,IF(J157&gt;2,H155,J157))</f>
        <v>0</v>
      </c>
      <c r="B156" s="100"/>
      <c r="C156" s="123" t="str">
        <f ca="1">IF(PORTADA!$E$35="A",CONCATENATE(I156," ",G156),"")</f>
        <v xml:space="preserve">a)  </v>
      </c>
      <c r="D156" s="102"/>
      <c r="G156" s="13" t="str">
        <f>IF(L159="FIN","",LOOKUP(I155,DATOS!A:A,DATOS!J:J))</f>
        <v/>
      </c>
      <c r="I156" s="10" t="s">
        <v>44</v>
      </c>
      <c r="J156" s="5" t="s">
        <v>5</v>
      </c>
      <c r="K156" s="5">
        <f>IF(L156&gt;0,0,O156)</f>
        <v>0</v>
      </c>
      <c r="L156" s="5">
        <f>IF(O157&gt;0,1,0)</f>
        <v>0</v>
      </c>
      <c r="M156" s="5">
        <f>IF(L156=1,-1/COUNTA(P156:P159),0)</f>
        <v>0</v>
      </c>
      <c r="N156" s="5">
        <f>COUNTA(B156:B159)</f>
        <v>0</v>
      </c>
      <c r="O156" s="5">
        <f>COUNTIF(Q156:Q159,Q155)</f>
        <v>0</v>
      </c>
      <c r="P156" s="6" t="s">
        <v>0</v>
      </c>
      <c r="Q156" s="5" t="str">
        <f>CONCATENATE(B156,P156)</f>
        <v>A</v>
      </c>
      <c r="R156" s="5">
        <f>IF(O156&gt;0,O156+N156,N156*3)</f>
        <v>0</v>
      </c>
    </row>
    <row r="157" spans="1:18" x14ac:dyDescent="0.25">
      <c r="A157" s="131"/>
      <c r="B157" s="100"/>
      <c r="C157" s="123" t="str">
        <f ca="1">IF(PORTADA!$E$35="A",CONCATENATE(I157," ",G157),"")</f>
        <v xml:space="preserve">b)  </v>
      </c>
      <c r="D157" s="102"/>
      <c r="G157" s="13" t="str">
        <f>IF(L159="FIN","",LOOKUP(I155,DATOS!A:A,DATOS!K:K))</f>
        <v/>
      </c>
      <c r="I157" s="10" t="s">
        <v>45</v>
      </c>
      <c r="J157" s="5">
        <f ca="1">IF(PORTADA!$E$35="A",R156,0)</f>
        <v>0</v>
      </c>
      <c r="K157" s="5"/>
      <c r="L157" s="5"/>
      <c r="M157" s="5"/>
      <c r="N157" s="5"/>
      <c r="O157" s="5">
        <f>N156-O156</f>
        <v>0</v>
      </c>
      <c r="P157" s="6" t="s">
        <v>1</v>
      </c>
      <c r="Q157" s="5" t="str">
        <f>CONCATENATE(B157,P157)</f>
        <v>B</v>
      </c>
      <c r="R157" s="5"/>
    </row>
    <row r="158" spans="1:18" x14ac:dyDescent="0.25">
      <c r="A158" s="131"/>
      <c r="B158" s="100"/>
      <c r="C158" s="123" t="str">
        <f ca="1">IF(PORTADA!$E$35="A",CONCATENATE(I158," ",G158),"")</f>
        <v xml:space="preserve">c)  </v>
      </c>
      <c r="D158" s="102"/>
      <c r="G158" s="13" t="str">
        <f>IF(L159="FIN","",LOOKUP(I155,DATOS!A:A,DATOS!L:L))</f>
        <v/>
      </c>
      <c r="I158" s="10" t="s">
        <v>46</v>
      </c>
      <c r="J158" s="5"/>
      <c r="K158" s="5"/>
      <c r="L158" s="5"/>
      <c r="M158" s="5"/>
      <c r="N158" s="5"/>
      <c r="O158" s="5"/>
      <c r="P158" s="6" t="s">
        <v>2</v>
      </c>
      <c r="Q158" s="5" t="str">
        <f>CONCATENATE(B158,P158)</f>
        <v>C</v>
      </c>
      <c r="R158" s="5"/>
    </row>
    <row r="159" spans="1:18" x14ac:dyDescent="0.25">
      <c r="A159" s="131"/>
      <c r="B159" s="100"/>
      <c r="C159" s="123" t="str">
        <f ca="1">IF(PORTADA!$E$35="A",CONCATENATE(I159," ",G159),"")</f>
        <v xml:space="preserve">d) </v>
      </c>
      <c r="D159" s="102"/>
      <c r="G159" s="13" t="str">
        <f>IF(L159="FIN","",LOOKUP(I155,DATOS!A:A,DATOS!M:M))</f>
        <v/>
      </c>
      <c r="I159" s="10" t="s">
        <v>47</v>
      </c>
      <c r="J159" s="17">
        <f>LOOKUP(I155,DATOS!A:A,DATOS!F:F)</f>
        <v>6</v>
      </c>
      <c r="K159" s="18" t="str">
        <f>LOOKUP(I155,DATOS!A:A,DATOS!D:D)</f>
        <v>TEST 2</v>
      </c>
      <c r="L159" s="16" t="str">
        <f>IF(J159=J155,"","FIN")</f>
        <v>FIN</v>
      </c>
      <c r="M159" s="5"/>
      <c r="N159" s="5"/>
      <c r="O159" s="5"/>
      <c r="P159" s="6" t="s">
        <v>3</v>
      </c>
      <c r="Q159" s="5" t="str">
        <f>CONCATENATE(B159,P159)</f>
        <v>D</v>
      </c>
      <c r="R159" s="5"/>
    </row>
    <row r="160" spans="1:18" x14ac:dyDescent="0.25">
      <c r="A160" s="92"/>
      <c r="B160" s="103"/>
      <c r="C160" s="126"/>
      <c r="D160" s="104"/>
    </row>
    <row r="161" spans="1:18" x14ac:dyDescent="0.25">
      <c r="A161" s="92"/>
      <c r="B161" s="97"/>
      <c r="C161" s="122" t="str">
        <f ca="1">IF(PORTADA!$E$35="A",CONCATENATE(J161,".- ",G161),"")</f>
        <v xml:space="preserve">27.- </v>
      </c>
      <c r="D161" s="99"/>
      <c r="E161" s="92"/>
      <c r="F161" s="92"/>
      <c r="G161" s="15" t="str">
        <f>IF(L165="FIN","",LOOKUP(I161,DATOS!A:A,DATOS!G:G))</f>
        <v/>
      </c>
      <c r="H161" s="15">
        <f>IF(L165="FIN",0,LOOKUP(I161,DATOS!A:A,DATOS!N:N))</f>
        <v>0</v>
      </c>
      <c r="I161" s="10">
        <f>+I155+1</f>
        <v>27</v>
      </c>
      <c r="J161" s="7">
        <f>+J155+1</f>
        <v>27</v>
      </c>
      <c r="K161" s="5" t="s">
        <v>32</v>
      </c>
      <c r="L161" s="5" t="s">
        <v>33</v>
      </c>
      <c r="M161" s="5" t="s">
        <v>38</v>
      </c>
      <c r="N161" s="5" t="s">
        <v>34</v>
      </c>
      <c r="O161" s="5" t="s">
        <v>35</v>
      </c>
      <c r="P161" s="5" t="s">
        <v>36</v>
      </c>
      <c r="Q161" s="5" t="str">
        <f>CONCATENATE("X",H161)</f>
        <v>X0</v>
      </c>
      <c r="R161" s="5" t="s">
        <v>37</v>
      </c>
    </row>
    <row r="162" spans="1:18" x14ac:dyDescent="0.25">
      <c r="A162" s="131">
        <f ca="1">IF($E$2="X",0,IF(J163&gt;2,H161,J163))</f>
        <v>0</v>
      </c>
      <c r="B162" s="100"/>
      <c r="C162" s="123" t="str">
        <f ca="1">IF(PORTADA!$E$35="A",CONCATENATE(I162," ",G162),"")</f>
        <v xml:space="preserve">a)  </v>
      </c>
      <c r="D162" s="102"/>
      <c r="G162" s="13" t="str">
        <f>IF(L165="FIN","",LOOKUP(I161,DATOS!A:A,DATOS!J:J))</f>
        <v/>
      </c>
      <c r="I162" s="10" t="s">
        <v>44</v>
      </c>
      <c r="J162" s="5" t="s">
        <v>5</v>
      </c>
      <c r="K162" s="5">
        <f>IF(L162&gt;0,0,O162)</f>
        <v>0</v>
      </c>
      <c r="L162" s="5">
        <f>IF(O163&gt;0,1,0)</f>
        <v>0</v>
      </c>
      <c r="M162" s="5">
        <f>IF(L162=1,-1/COUNTA(P162:P165),0)</f>
        <v>0</v>
      </c>
      <c r="N162" s="5">
        <f>COUNTA(B162:B165)</f>
        <v>0</v>
      </c>
      <c r="O162" s="5">
        <f>COUNTIF(Q162:Q165,Q161)</f>
        <v>0</v>
      </c>
      <c r="P162" s="6" t="s">
        <v>0</v>
      </c>
      <c r="Q162" s="5" t="str">
        <f>CONCATENATE(B162,P162)</f>
        <v>A</v>
      </c>
      <c r="R162" s="5">
        <f>IF(O162&gt;0,O162+N162,N162*3)</f>
        <v>0</v>
      </c>
    </row>
    <row r="163" spans="1:18" x14ac:dyDescent="0.25">
      <c r="A163" s="131"/>
      <c r="B163" s="100"/>
      <c r="C163" s="123" t="str">
        <f ca="1">IF(PORTADA!$E$35="A",CONCATENATE(I163," ",G163),"")</f>
        <v xml:space="preserve">b)  </v>
      </c>
      <c r="D163" s="102"/>
      <c r="G163" s="13" t="str">
        <f>IF(L165="FIN","",LOOKUP(I161,DATOS!A:A,DATOS!K:K))</f>
        <v/>
      </c>
      <c r="I163" s="10" t="s">
        <v>45</v>
      </c>
      <c r="J163" s="5">
        <f ca="1">IF(PORTADA!$E$35="A",R162,0)</f>
        <v>0</v>
      </c>
      <c r="K163" s="5"/>
      <c r="L163" s="5"/>
      <c r="M163" s="5"/>
      <c r="N163" s="5"/>
      <c r="O163" s="5">
        <f>N162-O162</f>
        <v>0</v>
      </c>
      <c r="P163" s="6" t="s">
        <v>1</v>
      </c>
      <c r="Q163" s="5" t="str">
        <f>CONCATENATE(B163,P163)</f>
        <v>B</v>
      </c>
      <c r="R163" s="5"/>
    </row>
    <row r="164" spans="1:18" x14ac:dyDescent="0.25">
      <c r="A164" s="131"/>
      <c r="B164" s="100"/>
      <c r="C164" s="123" t="str">
        <f ca="1">IF(PORTADA!$E$35="A",CONCATENATE(I164," ",G164),"")</f>
        <v xml:space="preserve">c)  </v>
      </c>
      <c r="D164" s="102"/>
      <c r="G164" s="13" t="str">
        <f>IF(L165="FIN","",LOOKUP(I161,DATOS!A:A,DATOS!L:L))</f>
        <v/>
      </c>
      <c r="I164" s="10" t="s">
        <v>46</v>
      </c>
      <c r="J164" s="5"/>
      <c r="K164" s="5"/>
      <c r="L164" s="5"/>
      <c r="M164" s="5"/>
      <c r="N164" s="5"/>
      <c r="O164" s="5"/>
      <c r="P164" s="6" t="s">
        <v>2</v>
      </c>
      <c r="Q164" s="5" t="str">
        <f>CONCATENATE(B164,P164)</f>
        <v>C</v>
      </c>
      <c r="R164" s="5"/>
    </row>
    <row r="165" spans="1:18" x14ac:dyDescent="0.25">
      <c r="A165" s="131"/>
      <c r="B165" s="100"/>
      <c r="C165" s="123" t="str">
        <f ca="1">IF(PORTADA!$E$35="A",CONCATENATE(I165," ",G165),"")</f>
        <v xml:space="preserve">d) </v>
      </c>
      <c r="D165" s="102"/>
      <c r="G165" s="13" t="str">
        <f>IF(L165="FIN","",LOOKUP(I161,DATOS!A:A,DATOS!M:M))</f>
        <v/>
      </c>
      <c r="I165" s="10" t="s">
        <v>47</v>
      </c>
      <c r="J165" s="17">
        <f>LOOKUP(I161,DATOS!A:A,DATOS!F:F)</f>
        <v>7</v>
      </c>
      <c r="K165" s="18" t="str">
        <f>LOOKUP(I161,DATOS!A:A,DATOS!D:D)</f>
        <v>TEST 2</v>
      </c>
      <c r="L165" s="16" t="str">
        <f>IF(J165=J161,"","FIN")</f>
        <v>FIN</v>
      </c>
      <c r="M165" s="5"/>
      <c r="N165" s="5"/>
      <c r="O165" s="5"/>
      <c r="P165" s="6" t="s">
        <v>3</v>
      </c>
      <c r="Q165" s="5" t="str">
        <f>CONCATENATE(B165,P165)</f>
        <v>D</v>
      </c>
      <c r="R165" s="5"/>
    </row>
    <row r="166" spans="1:18" x14ac:dyDescent="0.25">
      <c r="A166" s="92"/>
      <c r="B166" s="103"/>
      <c r="C166" s="126"/>
      <c r="D166" s="104"/>
    </row>
    <row r="167" spans="1:18" x14ac:dyDescent="0.25">
      <c r="A167" s="92"/>
      <c r="B167" s="97"/>
      <c r="C167" s="122" t="str">
        <f ca="1">IF(PORTADA!$E$35="A",CONCATENATE(J167,".- ",G167),"")</f>
        <v xml:space="preserve">28.- </v>
      </c>
      <c r="D167" s="99"/>
      <c r="E167" s="92"/>
      <c r="F167" s="92"/>
      <c r="G167" s="15" t="str">
        <f>IF(L171="FIN","",LOOKUP(I167,DATOS!A:A,DATOS!G:G))</f>
        <v/>
      </c>
      <c r="H167" s="15">
        <f>IF(L171="FIN",0,LOOKUP(I167,DATOS!A:A,DATOS!N:N))</f>
        <v>0</v>
      </c>
      <c r="I167" s="10">
        <f>+I161+1</f>
        <v>28</v>
      </c>
      <c r="J167" s="7">
        <f>+J161+1</f>
        <v>28</v>
      </c>
      <c r="K167" s="5" t="s">
        <v>32</v>
      </c>
      <c r="L167" s="5" t="s">
        <v>33</v>
      </c>
      <c r="M167" s="5" t="s">
        <v>38</v>
      </c>
      <c r="N167" s="5" t="s">
        <v>34</v>
      </c>
      <c r="O167" s="5" t="s">
        <v>35</v>
      </c>
      <c r="P167" s="5" t="s">
        <v>36</v>
      </c>
      <c r="Q167" s="5" t="str">
        <f>CONCATENATE("X",H167)</f>
        <v>X0</v>
      </c>
      <c r="R167" s="5" t="s">
        <v>37</v>
      </c>
    </row>
    <row r="168" spans="1:18" x14ac:dyDescent="0.25">
      <c r="A168" s="131">
        <f ca="1">IF($E$2="X",0,IF(J169&gt;2,H167,J169))</f>
        <v>0</v>
      </c>
      <c r="B168" s="100"/>
      <c r="C168" s="123" t="str">
        <f ca="1">IF(PORTADA!$E$35="A",CONCATENATE(I168," ",G168),"")</f>
        <v xml:space="preserve">a)  </v>
      </c>
      <c r="D168" s="102"/>
      <c r="G168" s="13" t="str">
        <f>IF(L171="FIN","",LOOKUP(I167,DATOS!A:A,DATOS!J:J))</f>
        <v/>
      </c>
      <c r="I168" s="10" t="s">
        <v>44</v>
      </c>
      <c r="J168" s="5" t="s">
        <v>5</v>
      </c>
      <c r="K168" s="5">
        <f>IF(L168&gt;0,0,O168)</f>
        <v>0</v>
      </c>
      <c r="L168" s="5">
        <f>IF(O169&gt;0,1,0)</f>
        <v>0</v>
      </c>
      <c r="M168" s="5">
        <f>IF(L168=1,-1/COUNTA(P168:P171),0)</f>
        <v>0</v>
      </c>
      <c r="N168" s="5">
        <f>COUNTA(B168:B171)</f>
        <v>0</v>
      </c>
      <c r="O168" s="5">
        <f>COUNTIF(Q168:Q171,Q167)</f>
        <v>0</v>
      </c>
      <c r="P168" s="6" t="s">
        <v>0</v>
      </c>
      <c r="Q168" s="5" t="str">
        <f>CONCATENATE(B168,P168)</f>
        <v>A</v>
      </c>
      <c r="R168" s="5">
        <f>IF(O168&gt;0,O168+N168,N168*3)</f>
        <v>0</v>
      </c>
    </row>
    <row r="169" spans="1:18" x14ac:dyDescent="0.25">
      <c r="A169" s="131"/>
      <c r="B169" s="100"/>
      <c r="C169" s="123" t="str">
        <f ca="1">IF(PORTADA!$E$35="A",CONCATENATE(I169," ",G169),"")</f>
        <v xml:space="preserve">b)  </v>
      </c>
      <c r="D169" s="102"/>
      <c r="G169" s="13" t="str">
        <f>IF(L171="FIN","",LOOKUP(I167,DATOS!A:A,DATOS!K:K))</f>
        <v/>
      </c>
      <c r="I169" s="10" t="s">
        <v>45</v>
      </c>
      <c r="J169" s="5">
        <f ca="1">IF(PORTADA!$E$35="A",R168,0)</f>
        <v>0</v>
      </c>
      <c r="K169" s="5"/>
      <c r="L169" s="5"/>
      <c r="M169" s="5"/>
      <c r="N169" s="5"/>
      <c r="O169" s="5">
        <f>N168-O168</f>
        <v>0</v>
      </c>
      <c r="P169" s="6" t="s">
        <v>1</v>
      </c>
      <c r="Q169" s="5" t="str">
        <f>CONCATENATE(B169,P169)</f>
        <v>B</v>
      </c>
      <c r="R169" s="5"/>
    </row>
    <row r="170" spans="1:18" x14ac:dyDescent="0.25">
      <c r="A170" s="131"/>
      <c r="B170" s="100"/>
      <c r="C170" s="123" t="str">
        <f ca="1">IF(PORTADA!$E$35="A",CONCATENATE(I170," ",G170),"")</f>
        <v xml:space="preserve">c)  </v>
      </c>
      <c r="D170" s="102"/>
      <c r="G170" s="13" t="str">
        <f>IF(L171="FIN","",LOOKUP(I167,DATOS!A:A,DATOS!L:L))</f>
        <v/>
      </c>
      <c r="I170" s="10" t="s">
        <v>46</v>
      </c>
      <c r="J170" s="5"/>
      <c r="K170" s="5"/>
      <c r="L170" s="5"/>
      <c r="M170" s="5"/>
      <c r="N170" s="5"/>
      <c r="O170" s="5"/>
      <c r="P170" s="6" t="s">
        <v>2</v>
      </c>
      <c r="Q170" s="5" t="str">
        <f>CONCATENATE(B170,P170)</f>
        <v>C</v>
      </c>
      <c r="R170" s="5"/>
    </row>
    <row r="171" spans="1:18" x14ac:dyDescent="0.25">
      <c r="A171" s="131"/>
      <c r="B171" s="100"/>
      <c r="C171" s="123" t="str">
        <f ca="1">IF(PORTADA!$E$35="A",CONCATENATE(I171," ",G171),"")</f>
        <v xml:space="preserve">d) </v>
      </c>
      <c r="D171" s="102"/>
      <c r="G171" s="13" t="str">
        <f>IF(L171="FIN","",LOOKUP(I167,DATOS!A:A,DATOS!M:M))</f>
        <v/>
      </c>
      <c r="I171" s="10" t="s">
        <v>47</v>
      </c>
      <c r="J171" s="17">
        <f>LOOKUP(I167,DATOS!A:A,DATOS!F:F)</f>
        <v>8</v>
      </c>
      <c r="K171" s="18" t="str">
        <f>LOOKUP(I167,DATOS!A:A,DATOS!D:D)</f>
        <v>TEST 2</v>
      </c>
      <c r="L171" s="16" t="str">
        <f>IF(J171=J167,"","FIN")</f>
        <v>FIN</v>
      </c>
      <c r="M171" s="5"/>
      <c r="N171" s="5"/>
      <c r="O171" s="5"/>
      <c r="P171" s="6" t="s">
        <v>3</v>
      </c>
      <c r="Q171" s="5" t="str">
        <f>CONCATENATE(B171,P171)</f>
        <v>D</v>
      </c>
      <c r="R171" s="5"/>
    </row>
    <row r="172" spans="1:18" x14ac:dyDescent="0.25">
      <c r="A172" s="92"/>
      <c r="B172" s="103"/>
      <c r="C172" s="126"/>
      <c r="D172" s="104"/>
    </row>
    <row r="173" spans="1:18" x14ac:dyDescent="0.25">
      <c r="A173" s="92"/>
      <c r="B173" s="97"/>
      <c r="C173" s="122" t="str">
        <f ca="1">IF(PORTADA!$E$35="A",CONCATENATE(J173,".- ",G173),"")</f>
        <v xml:space="preserve">29.- </v>
      </c>
      <c r="D173" s="99"/>
      <c r="E173" s="92"/>
      <c r="F173" s="92"/>
      <c r="G173" s="15" t="str">
        <f>IF(L177="FIN","",LOOKUP(I173,DATOS!A:A,DATOS!G:G))</f>
        <v/>
      </c>
      <c r="H173" s="15">
        <f>IF(L177="FIN",0,LOOKUP(I173,DATOS!A:A,DATOS!N:N))</f>
        <v>0</v>
      </c>
      <c r="I173" s="10">
        <f>+I167+1</f>
        <v>29</v>
      </c>
      <c r="J173" s="7">
        <f>+J167+1</f>
        <v>29</v>
      </c>
      <c r="K173" s="5" t="s">
        <v>32</v>
      </c>
      <c r="L173" s="5" t="s">
        <v>33</v>
      </c>
      <c r="M173" s="5" t="s">
        <v>38</v>
      </c>
      <c r="N173" s="5" t="s">
        <v>34</v>
      </c>
      <c r="O173" s="5" t="s">
        <v>35</v>
      </c>
      <c r="P173" s="5" t="s">
        <v>36</v>
      </c>
      <c r="Q173" s="5" t="str">
        <f>CONCATENATE("X",H173)</f>
        <v>X0</v>
      </c>
      <c r="R173" s="5" t="s">
        <v>37</v>
      </c>
    </row>
    <row r="174" spans="1:18" x14ac:dyDescent="0.25">
      <c r="A174" s="131">
        <f ca="1">IF($E$2="X",0,IF(J175&gt;2,H173,J175))</f>
        <v>0</v>
      </c>
      <c r="B174" s="100"/>
      <c r="C174" s="123" t="str">
        <f ca="1">IF(PORTADA!$E$35="A",CONCATENATE(I174," ",G174),"")</f>
        <v xml:space="preserve">a)  </v>
      </c>
      <c r="D174" s="102"/>
      <c r="G174" s="13" t="str">
        <f>IF(L177="FIN","",LOOKUP(I173,DATOS!A:A,DATOS!J:J))</f>
        <v/>
      </c>
      <c r="I174" s="10" t="s">
        <v>44</v>
      </c>
      <c r="J174" s="5" t="s">
        <v>5</v>
      </c>
      <c r="K174" s="5">
        <f>IF(L174&gt;0,0,O174)</f>
        <v>0</v>
      </c>
      <c r="L174" s="5">
        <f>IF(O175&gt;0,1,0)</f>
        <v>0</v>
      </c>
      <c r="M174" s="5">
        <f>IF(L174=1,-1/COUNTA(P174:P177),0)</f>
        <v>0</v>
      </c>
      <c r="N174" s="5">
        <f>COUNTA(B174:B177)</f>
        <v>0</v>
      </c>
      <c r="O174" s="5">
        <f>COUNTIF(Q174:Q177,Q173)</f>
        <v>0</v>
      </c>
      <c r="P174" s="6" t="s">
        <v>0</v>
      </c>
      <c r="Q174" s="5" t="str">
        <f>CONCATENATE(B174,P174)</f>
        <v>A</v>
      </c>
      <c r="R174" s="5">
        <f>IF(O174&gt;0,O174+N174,N174*3)</f>
        <v>0</v>
      </c>
    </row>
    <row r="175" spans="1:18" x14ac:dyDescent="0.25">
      <c r="A175" s="131"/>
      <c r="B175" s="100"/>
      <c r="C175" s="123" t="str">
        <f ca="1">IF(PORTADA!$E$35="A",CONCATENATE(I175," ",G175),"")</f>
        <v xml:space="preserve">b)  </v>
      </c>
      <c r="D175" s="102"/>
      <c r="G175" s="13" t="str">
        <f>IF(L177="FIN","",LOOKUP(I173,DATOS!A:A,DATOS!K:K))</f>
        <v/>
      </c>
      <c r="I175" s="10" t="s">
        <v>45</v>
      </c>
      <c r="J175" s="5">
        <f ca="1">IF(PORTADA!$E$35="A",R174,0)</f>
        <v>0</v>
      </c>
      <c r="K175" s="5"/>
      <c r="L175" s="5"/>
      <c r="M175" s="5"/>
      <c r="N175" s="5"/>
      <c r="O175" s="5">
        <f>N174-O174</f>
        <v>0</v>
      </c>
      <c r="P175" s="6" t="s">
        <v>1</v>
      </c>
      <c r="Q175" s="5" t="str">
        <f>CONCATENATE(B175,P175)</f>
        <v>B</v>
      </c>
      <c r="R175" s="5"/>
    </row>
    <row r="176" spans="1:18" x14ac:dyDescent="0.25">
      <c r="A176" s="131"/>
      <c r="B176" s="100"/>
      <c r="C176" s="123" t="str">
        <f ca="1">IF(PORTADA!$E$35="A",CONCATENATE(I176," ",G176),"")</f>
        <v xml:space="preserve">c)  </v>
      </c>
      <c r="D176" s="102"/>
      <c r="G176" s="13" t="str">
        <f>IF(L177="FIN","",LOOKUP(I173,DATOS!A:A,DATOS!L:L))</f>
        <v/>
      </c>
      <c r="I176" s="10" t="s">
        <v>46</v>
      </c>
      <c r="J176" s="5"/>
      <c r="K176" s="5"/>
      <c r="L176" s="5"/>
      <c r="M176" s="5"/>
      <c r="N176" s="5"/>
      <c r="O176" s="5"/>
      <c r="P176" s="6" t="s">
        <v>2</v>
      </c>
      <c r="Q176" s="5" t="str">
        <f>CONCATENATE(B176,P176)</f>
        <v>C</v>
      </c>
      <c r="R176" s="5"/>
    </row>
    <row r="177" spans="1:18" x14ac:dyDescent="0.25">
      <c r="A177" s="131"/>
      <c r="B177" s="100"/>
      <c r="C177" s="123" t="str">
        <f ca="1">IF(PORTADA!$E$35="A",CONCATENATE(I177," ",G177),"")</f>
        <v xml:space="preserve">d) </v>
      </c>
      <c r="D177" s="102"/>
      <c r="G177" s="13" t="str">
        <f>IF(L177="FIN","",LOOKUP(I173,DATOS!A:A,DATOS!M:M))</f>
        <v/>
      </c>
      <c r="I177" s="10" t="s">
        <v>47</v>
      </c>
      <c r="J177" s="17">
        <f>LOOKUP(I173,DATOS!A:A,DATOS!F:F)</f>
        <v>9</v>
      </c>
      <c r="K177" s="18" t="str">
        <f>LOOKUP(I173,DATOS!A:A,DATOS!D:D)</f>
        <v>TEST 2</v>
      </c>
      <c r="L177" s="16" t="str">
        <f>IF(J177=J173,"","FIN")</f>
        <v>FIN</v>
      </c>
      <c r="M177" s="5"/>
      <c r="N177" s="5"/>
      <c r="O177" s="5"/>
      <c r="P177" s="6" t="s">
        <v>3</v>
      </c>
      <c r="Q177" s="5" t="str">
        <f>CONCATENATE(B177,P177)</f>
        <v>D</v>
      </c>
      <c r="R177" s="5"/>
    </row>
    <row r="178" spans="1:18" x14ac:dyDescent="0.25">
      <c r="A178" s="92"/>
      <c r="B178" s="103"/>
      <c r="C178" s="126"/>
      <c r="D178" s="104"/>
    </row>
    <row r="179" spans="1:18" x14ac:dyDescent="0.25">
      <c r="A179" s="92"/>
      <c r="B179" s="97"/>
      <c r="C179" s="122" t="str">
        <f ca="1">IF(PORTADA!$E$35="A",CONCATENATE(J179,".- ",G179),"")</f>
        <v xml:space="preserve">30.- </v>
      </c>
      <c r="D179" s="99"/>
      <c r="E179" s="92"/>
      <c r="F179" s="92"/>
      <c r="G179" s="15" t="str">
        <f>IF(L183="FIN","",LOOKUP(I179,DATOS!A:A,DATOS!G:G))</f>
        <v/>
      </c>
      <c r="H179" s="15">
        <f>IF(L183="FIN",0,LOOKUP(I179,DATOS!A:A,DATOS!N:N))</f>
        <v>0</v>
      </c>
      <c r="I179" s="10">
        <f>+I173+1</f>
        <v>30</v>
      </c>
      <c r="J179" s="7">
        <f>+J173+1</f>
        <v>30</v>
      </c>
      <c r="K179" s="5" t="s">
        <v>32</v>
      </c>
      <c r="L179" s="5" t="s">
        <v>33</v>
      </c>
      <c r="M179" s="5" t="s">
        <v>38</v>
      </c>
      <c r="N179" s="5" t="s">
        <v>34</v>
      </c>
      <c r="O179" s="5" t="s">
        <v>35</v>
      </c>
      <c r="P179" s="5" t="s">
        <v>36</v>
      </c>
      <c r="Q179" s="5" t="str">
        <f>CONCATENATE("X",H179)</f>
        <v>X0</v>
      </c>
      <c r="R179" s="5" t="s">
        <v>37</v>
      </c>
    </row>
    <row r="180" spans="1:18" x14ac:dyDescent="0.25">
      <c r="A180" s="131">
        <f ca="1">IF($E$2="X",0,IF(J181&gt;2,H179,J181))</f>
        <v>0</v>
      </c>
      <c r="B180" s="100"/>
      <c r="C180" s="123" t="str">
        <f ca="1">IF(PORTADA!$E$35="A",CONCATENATE(I180," ",G180),"")</f>
        <v xml:space="preserve">a)  </v>
      </c>
      <c r="D180" s="102"/>
      <c r="G180" s="13" t="str">
        <f>IF(L183="FIN","",LOOKUP(I179,DATOS!A:A,DATOS!J:J))</f>
        <v/>
      </c>
      <c r="I180" s="10" t="s">
        <v>44</v>
      </c>
      <c r="J180" s="5" t="s">
        <v>5</v>
      </c>
      <c r="K180" s="5">
        <f>IF(L180&gt;0,0,O180)</f>
        <v>0</v>
      </c>
      <c r="L180" s="5">
        <f>IF(O181&gt;0,1,0)</f>
        <v>0</v>
      </c>
      <c r="M180" s="5">
        <f>IF(L180=1,-1/COUNTA(P180:P183),0)</f>
        <v>0</v>
      </c>
      <c r="N180" s="5">
        <f>COUNTA(B180:B183)</f>
        <v>0</v>
      </c>
      <c r="O180" s="5">
        <f>COUNTIF(Q180:Q183,Q179)</f>
        <v>0</v>
      </c>
      <c r="P180" s="6" t="s">
        <v>0</v>
      </c>
      <c r="Q180" s="5" t="str">
        <f>CONCATENATE(B180,P180)</f>
        <v>A</v>
      </c>
      <c r="R180" s="5">
        <f>IF(O180&gt;0,O180+N180,N180*3)</f>
        <v>0</v>
      </c>
    </row>
    <row r="181" spans="1:18" x14ac:dyDescent="0.25">
      <c r="A181" s="131"/>
      <c r="B181" s="100"/>
      <c r="C181" s="123" t="str">
        <f ca="1">IF(PORTADA!$E$35="A",CONCATENATE(I181," ",G181),"")</f>
        <v xml:space="preserve">b)  </v>
      </c>
      <c r="D181" s="102"/>
      <c r="G181" s="13" t="str">
        <f>IF(L183="FIN","",LOOKUP(I179,DATOS!A:A,DATOS!K:K))</f>
        <v/>
      </c>
      <c r="I181" s="10" t="s">
        <v>45</v>
      </c>
      <c r="J181" s="5">
        <f ca="1">IF(PORTADA!$E$35="A",R180,0)</f>
        <v>0</v>
      </c>
      <c r="K181" s="5"/>
      <c r="L181" s="5"/>
      <c r="M181" s="5"/>
      <c r="N181" s="5"/>
      <c r="O181" s="5">
        <f>N180-O180</f>
        <v>0</v>
      </c>
      <c r="P181" s="6" t="s">
        <v>1</v>
      </c>
      <c r="Q181" s="5" t="str">
        <f>CONCATENATE(B181,P181)</f>
        <v>B</v>
      </c>
      <c r="R181" s="5"/>
    </row>
    <row r="182" spans="1:18" x14ac:dyDescent="0.25">
      <c r="A182" s="131"/>
      <c r="B182" s="100"/>
      <c r="C182" s="123" t="str">
        <f ca="1">IF(PORTADA!$E$35="A",CONCATENATE(I182," ",G182),"")</f>
        <v xml:space="preserve">c)  </v>
      </c>
      <c r="D182" s="102"/>
      <c r="G182" s="13" t="str">
        <f>IF(L183="FIN","",LOOKUP(I179,DATOS!A:A,DATOS!L:L))</f>
        <v/>
      </c>
      <c r="I182" s="10" t="s">
        <v>46</v>
      </c>
      <c r="J182" s="5"/>
      <c r="K182" s="5"/>
      <c r="L182" s="5"/>
      <c r="M182" s="5"/>
      <c r="N182" s="5"/>
      <c r="O182" s="5"/>
      <c r="P182" s="6" t="s">
        <v>2</v>
      </c>
      <c r="Q182" s="5" t="str">
        <f>CONCATENATE(B182,P182)</f>
        <v>C</v>
      </c>
      <c r="R182" s="5"/>
    </row>
    <row r="183" spans="1:18" x14ac:dyDescent="0.25">
      <c r="A183" s="131"/>
      <c r="B183" s="100"/>
      <c r="C183" s="123" t="str">
        <f ca="1">IF(PORTADA!$E$35="A",CONCATENATE(I183," ",G183),"")</f>
        <v xml:space="preserve">d) </v>
      </c>
      <c r="D183" s="102"/>
      <c r="G183" s="13" t="str">
        <f>IF(L183="FIN","",LOOKUP(I179,DATOS!A:A,DATOS!M:M))</f>
        <v/>
      </c>
      <c r="I183" s="10" t="s">
        <v>47</v>
      </c>
      <c r="J183" s="17">
        <f>LOOKUP(I179,DATOS!A:A,DATOS!F:F)</f>
        <v>10</v>
      </c>
      <c r="K183" s="18" t="str">
        <f>LOOKUP(I179,DATOS!A:A,DATOS!D:D)</f>
        <v>TEST 2</v>
      </c>
      <c r="L183" s="16" t="str">
        <f>IF(J183=J179,"","FIN")</f>
        <v>FIN</v>
      </c>
      <c r="M183" s="5"/>
      <c r="N183" s="5"/>
      <c r="O183" s="5"/>
      <c r="P183" s="6" t="s">
        <v>3</v>
      </c>
      <c r="Q183" s="5" t="str">
        <f>CONCATENATE(B183,P183)</f>
        <v>D</v>
      </c>
      <c r="R183" s="5"/>
    </row>
    <row r="184" spans="1:18" x14ac:dyDescent="0.25">
      <c r="A184" s="92"/>
      <c r="B184" s="103"/>
      <c r="C184" s="126"/>
      <c r="D184" s="104"/>
    </row>
    <row r="185" spans="1:18" hidden="1" x14ac:dyDescent="0.25"/>
    <row r="186" spans="1:18" hidden="1" x14ac:dyDescent="0.25"/>
    <row r="187" spans="1:18" hidden="1" x14ac:dyDescent="0.25"/>
    <row r="188" spans="1:18" hidden="1" x14ac:dyDescent="0.25"/>
    <row r="189" spans="1:18" hidden="1" x14ac:dyDescent="0.25"/>
    <row r="190" spans="1:18" hidden="1" x14ac:dyDescent="0.25"/>
    <row r="191" spans="1:18" hidden="1" x14ac:dyDescent="0.25"/>
    <row r="192" spans="1:18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</sheetData>
  <sheetProtection algorithmName="SHA-512" hashValue="yHGlomb055fQ2QiE1O+7wKYzWG22udhkFgdfUwDdniZgORZcXi6lFOPSIxaUJhd+3k6JUsauEst4n2FQnHObOA==" saltValue="FiclG786Ju7XEXArAW51UQ==" spinCount="100000" sheet="1" formatCells="0" formatColumns="0"/>
  <mergeCells count="30">
    <mergeCell ref="A36:A39"/>
    <mergeCell ref="A42:A45"/>
    <mergeCell ref="A48:A51"/>
    <mergeCell ref="A6:A9"/>
    <mergeCell ref="A12:A15"/>
    <mergeCell ref="A18:A21"/>
    <mergeCell ref="A24:A27"/>
    <mergeCell ref="A30:A33"/>
    <mergeCell ref="A90:A93"/>
    <mergeCell ref="A96:A99"/>
    <mergeCell ref="A102:A105"/>
    <mergeCell ref="A108:A111"/>
    <mergeCell ref="A54:A57"/>
    <mergeCell ref="A60:A63"/>
    <mergeCell ref="A66:A69"/>
    <mergeCell ref="A72:A75"/>
    <mergeCell ref="A78:A81"/>
    <mergeCell ref="A84:A87"/>
    <mergeCell ref="A114:A117"/>
    <mergeCell ref="A120:A123"/>
    <mergeCell ref="A126:A129"/>
    <mergeCell ref="A132:A135"/>
    <mergeCell ref="A138:A141"/>
    <mergeCell ref="A174:A177"/>
    <mergeCell ref="A180:A183"/>
    <mergeCell ref="A144:A147"/>
    <mergeCell ref="A150:A153"/>
    <mergeCell ref="A156:A159"/>
    <mergeCell ref="A162:A165"/>
    <mergeCell ref="A168:A171"/>
  </mergeCells>
  <conditionalFormatting sqref="A6:A9 A12:A15 A18:A21 A24:A27 A30:A33 A36:A39 A42:A45 A48:A51 A54:A57 A60:A63 A66:A69 A72:A75 A78:A81 A84:A87 A90:A93 A96:A99 A102:A105 A108:A111 A114:A117 A120:A123 A126:A129 A132:A135 A138:A141 A144:A147 A150:A153 A156:A159 A162:A165 A168:A171 A174:A177 A180:A183">
    <cfRule type="cellIs" dxfId="41" priority="442" stopIfTrue="1" operator="lessThan">
      <formula>2</formula>
    </cfRule>
    <cfRule type="cellIs" dxfId="40" priority="443" stopIfTrue="1" operator="equal">
      <formula>2</formula>
    </cfRule>
    <cfRule type="cellIs" dxfId="39" priority="444" stopIfTrue="1" operator="greaterThan">
      <formula>2</formula>
    </cfRule>
  </conditionalFormatting>
  <dataValidations count="2">
    <dataValidation type="list" allowBlank="1" showDropDown="1" showInputMessage="1" showErrorMessage="1" errorTitle="¡¡¡¡ATENCIÓN !!!!!" error="Para el correcto funcionamiento, debes poner una &quot;X&quot; en la opción que consideres correcta._x000a_" sqref="B1:B1048576">
      <formula1>"X,x"</formula1>
    </dataValidation>
    <dataValidation allowBlank="1" showDropDown="1" showInputMessage="1" showErrorMessage="1" sqref="E2"/>
  </dataValidations>
  <hyperlinks>
    <hyperlink ref="A1" location="PORTADA!A1" display="◄"/>
  </hyperlinks>
  <pageMargins left="0.75" right="0.75" top="1" bottom="1" header="0" footer="0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19"/>
  <sheetViews>
    <sheetView zoomScaleNormal="100" workbookViewId="0">
      <pane ySplit="2" topLeftCell="A3" activePane="bottomLeft" state="frozen"/>
      <selection activeCell="C14" sqref="C14"/>
      <selection pane="bottomLeft" activeCell="C14" sqref="C14"/>
    </sheetView>
  </sheetViews>
  <sheetFormatPr baseColWidth="10" defaultColWidth="0" defaultRowHeight="0" customHeight="1" zeroHeight="1" x14ac:dyDescent="0.25"/>
  <cols>
    <col min="1" max="1" width="3.6640625" style="105" customWidth="1"/>
    <col min="2" max="2" width="3.6640625" style="106" customWidth="1"/>
    <col min="3" max="3" width="121" style="124" customWidth="1"/>
    <col min="4" max="4" width="1.88671875" style="95" customWidth="1"/>
    <col min="5" max="5" width="3.33203125" style="96" customWidth="1"/>
    <col min="6" max="6" width="1.88671875" style="96" customWidth="1"/>
    <col min="7" max="7" width="7.109375" style="9" hidden="1" customWidth="1"/>
    <col min="8" max="8" width="5.88671875" style="9" hidden="1" customWidth="1"/>
    <col min="9" max="9" width="5.88671875" style="10" hidden="1" customWidth="1"/>
    <col min="10" max="23" width="19.88671875" style="4" hidden="1" customWidth="1"/>
    <col min="24" max="28" width="2.88671875" style="4" hidden="1" customWidth="1"/>
    <col min="29" max="34" width="14.6640625" style="1" hidden="1" customWidth="1"/>
    <col min="35" max="16384" width="16.44140625" style="1" hidden="1"/>
  </cols>
  <sheetData>
    <row r="1" spans="1:23" ht="28.2" thickBot="1" x14ac:dyDescent="0.45">
      <c r="A1" s="82" t="s">
        <v>4</v>
      </c>
      <c r="B1" s="83"/>
      <c r="C1" s="119" t="str">
        <f ca="1">IF(PORTADA!$E$35="A",G1,PORTADA!$E$36)</f>
        <v>TEST 2</v>
      </c>
      <c r="D1" s="85"/>
      <c r="E1" s="86" t="e">
        <f>ROUND(P2/J2*10,2)</f>
        <v>#DIV/0!</v>
      </c>
      <c r="F1" s="86"/>
      <c r="G1" s="13" t="str">
        <f>LOOKUP(I5,DATOS!A:A,DATOS!D:D)</f>
        <v>TEST 2</v>
      </c>
      <c r="I1" s="14">
        <v>2</v>
      </c>
      <c r="J1" s="8" t="s">
        <v>8</v>
      </c>
      <c r="K1" s="2" t="s">
        <v>9</v>
      </c>
      <c r="L1" s="2" t="s">
        <v>10</v>
      </c>
      <c r="M1" s="2" t="s">
        <v>39</v>
      </c>
      <c r="N1" s="2" t="s">
        <v>11</v>
      </c>
      <c r="O1" s="2" t="s">
        <v>18</v>
      </c>
      <c r="P1" s="2" t="s">
        <v>12</v>
      </c>
      <c r="Q1" s="2" t="s">
        <v>13</v>
      </c>
      <c r="R1" s="2" t="s">
        <v>26</v>
      </c>
      <c r="S1" s="2" t="s">
        <v>27</v>
      </c>
      <c r="T1" s="2" t="s">
        <v>15</v>
      </c>
      <c r="U1" s="2" t="s">
        <v>14</v>
      </c>
      <c r="V1" s="2" t="s">
        <v>17</v>
      </c>
      <c r="W1" s="2" t="s">
        <v>16</v>
      </c>
    </row>
    <row r="2" spans="1:23" ht="15.6" thickBot="1" x14ac:dyDescent="0.3">
      <c r="A2" s="87"/>
      <c r="B2" s="88"/>
      <c r="C2" s="120" t="str">
        <f ca="1">IF(PORTADA!$E$35="A",W2,"")</f>
        <v>Test, compuesto por 0 preguntas</v>
      </c>
      <c r="D2" s="85"/>
      <c r="E2" s="90"/>
      <c r="F2" s="91"/>
      <c r="J2" s="8">
        <f>COUNTA(H:H)-COUNT(H:H)</f>
        <v>0</v>
      </c>
      <c r="K2" s="2">
        <f>SUM(K3:K1048576)</f>
        <v>0</v>
      </c>
      <c r="L2" s="2">
        <f>SUM(L3:L1048576)</f>
        <v>0</v>
      </c>
      <c r="M2" s="2">
        <f>SUM(M3:M52)</f>
        <v>0</v>
      </c>
      <c r="N2" s="2">
        <f>K2+L2</f>
        <v>0</v>
      </c>
      <c r="O2" s="2" t="e">
        <f>+N2/J2</f>
        <v>#DIV/0!</v>
      </c>
      <c r="P2" s="2">
        <f>+K2+M2</f>
        <v>0</v>
      </c>
      <c r="Q2" s="2" t="e">
        <f>ROUND(P2/(K2+L2)*10,2)</f>
        <v>#DIV/0!</v>
      </c>
      <c r="R2" s="2" t="e">
        <f>ROUND(P2/J2*10,2)</f>
        <v>#DIV/0!</v>
      </c>
      <c r="S2" s="2" t="e">
        <f>CONCATENATE("puntual: ", Q2,"   Nota final: ", R2)</f>
        <v>#DIV/0!</v>
      </c>
      <c r="T2" s="2" t="e">
        <f>CONCATENATE("Evolución: ", J2," preguntas, ",K2," aciertos, ",L2," errores, ",P2," puntos.   Nota ",S2)</f>
        <v>#DIV/0!</v>
      </c>
      <c r="U2" s="2" t="str">
        <f>CONCATENATE("Test, compuesto por ",J2," preguntas")</f>
        <v>Test, compuesto por 0 preguntas</v>
      </c>
      <c r="V2" s="2" t="str">
        <f>IF(E2="X",U2,IF(N2&gt;0,T2,U2))</f>
        <v>Test, compuesto por 0 preguntas</v>
      </c>
      <c r="W2" s="2" t="str">
        <f ca="1">IF(PORTADA!E35="A",V2,U2)</f>
        <v>Test, compuesto por 0 preguntas</v>
      </c>
    </row>
    <row r="3" spans="1:23" ht="15" x14ac:dyDescent="0.25">
      <c r="A3" s="92"/>
      <c r="B3" s="93"/>
      <c r="C3" s="121"/>
      <c r="J3" s="4">
        <f>LOOKUP(I1+1,DATOS!B:B,DATOS!A:A)-I5</f>
        <v>20</v>
      </c>
      <c r="K3" s="4" t="s">
        <v>8</v>
      </c>
    </row>
    <row r="4" spans="1:23" ht="15" x14ac:dyDescent="0.25">
      <c r="A4" s="92"/>
      <c r="B4" s="93"/>
      <c r="C4" s="121"/>
    </row>
    <row r="5" spans="1:23" ht="15" x14ac:dyDescent="0.25">
      <c r="A5" s="92"/>
      <c r="B5" s="97"/>
      <c r="C5" s="122" t="str">
        <f ca="1">IF(PORTADA!$E$35="A",CONCATENATE(J5,".- ",G5),"")</f>
        <v>1.- 0</v>
      </c>
      <c r="D5" s="99"/>
      <c r="E5" s="92"/>
      <c r="F5" s="92"/>
      <c r="G5" s="15">
        <f>LOOKUP(I5,DATOS!A:A,DATOS!G:G)</f>
        <v>0</v>
      </c>
      <c r="H5" s="15">
        <f>LOOKUP(I5,DATOS!A:A,DATOS!N:N)</f>
        <v>0</v>
      </c>
      <c r="I5" s="10">
        <f>LOOKUP(I1,DATOS!B:B,DATOS!A:A)</f>
        <v>21</v>
      </c>
      <c r="J5" s="7">
        <v>1</v>
      </c>
      <c r="K5" s="5" t="s">
        <v>32</v>
      </c>
      <c r="L5" s="5" t="s">
        <v>33</v>
      </c>
      <c r="M5" s="5" t="s">
        <v>38</v>
      </c>
      <c r="N5" s="5" t="s">
        <v>34</v>
      </c>
      <c r="O5" s="5" t="s">
        <v>35</v>
      </c>
      <c r="P5" s="5" t="s">
        <v>36</v>
      </c>
      <c r="Q5" s="5" t="str">
        <f>CONCATENATE("X",H5)</f>
        <v>X0</v>
      </c>
      <c r="R5" s="5" t="s">
        <v>37</v>
      </c>
    </row>
    <row r="6" spans="1:23" ht="15" x14ac:dyDescent="0.25">
      <c r="A6" s="131">
        <f ca="1">IF($E$2="X",0,IF(J7&gt;2,H5,J7))</f>
        <v>0</v>
      </c>
      <c r="B6" s="100"/>
      <c r="C6" s="123" t="str">
        <f ca="1">IF(PORTADA!$E$35="A",CONCATENATE(I6," ",G6),"")</f>
        <v>a)  0</v>
      </c>
      <c r="D6" s="102"/>
      <c r="G6" s="13">
        <f>LOOKUP(I5,DATOS!A:A,DATOS!J:J)</f>
        <v>0</v>
      </c>
      <c r="I6" s="10" t="s">
        <v>44</v>
      </c>
      <c r="J6" s="5" t="s">
        <v>5</v>
      </c>
      <c r="K6" s="5">
        <f>IF(L6&gt;0,0,O6)</f>
        <v>0</v>
      </c>
      <c r="L6" s="5">
        <f>IF(O7&gt;0,1,0)</f>
        <v>0</v>
      </c>
      <c r="M6" s="5">
        <f>IF(L6=1,-1/COUNTA(P6:P9),0)</f>
        <v>0</v>
      </c>
      <c r="N6" s="5">
        <f>COUNTA(B6:B9)</f>
        <v>0</v>
      </c>
      <c r="O6" s="5">
        <f>COUNTIF(Q6:Q9,Q5)</f>
        <v>0</v>
      </c>
      <c r="P6" s="6" t="s">
        <v>0</v>
      </c>
      <c r="Q6" s="5" t="str">
        <f>CONCATENATE(B6,P6)</f>
        <v>A</v>
      </c>
      <c r="R6" s="5">
        <f>IF(O6&gt;0,O6+N6,N6*3)</f>
        <v>0</v>
      </c>
    </row>
    <row r="7" spans="1:23" ht="15" x14ac:dyDescent="0.25">
      <c r="A7" s="131"/>
      <c r="B7" s="100"/>
      <c r="C7" s="123" t="str">
        <f ca="1">IF(PORTADA!$E$35="A",CONCATENATE(I7," ",G7),"")</f>
        <v>b)  0</v>
      </c>
      <c r="D7" s="102"/>
      <c r="G7" s="13">
        <f>LOOKUP(I5,DATOS!A:A,DATOS!K:K)</f>
        <v>0</v>
      </c>
      <c r="I7" s="10" t="s">
        <v>45</v>
      </c>
      <c r="J7" s="5">
        <f ca="1">IF(PORTADA!$E$35="A",R6,0)</f>
        <v>0</v>
      </c>
      <c r="K7" s="5"/>
      <c r="L7" s="5"/>
      <c r="M7" s="5"/>
      <c r="N7" s="5"/>
      <c r="O7" s="5">
        <f>N6-O6</f>
        <v>0</v>
      </c>
      <c r="P7" s="6" t="s">
        <v>1</v>
      </c>
      <c r="Q7" s="5" t="str">
        <f>CONCATENATE(B7,P7)</f>
        <v>B</v>
      </c>
      <c r="R7" s="5"/>
    </row>
    <row r="8" spans="1:23" ht="15" x14ac:dyDescent="0.25">
      <c r="A8" s="131"/>
      <c r="B8" s="100"/>
      <c r="C8" s="123" t="str">
        <f ca="1">IF(PORTADA!$E$35="A",CONCATENATE(I8," ",G8),"")</f>
        <v>c)  0</v>
      </c>
      <c r="D8" s="102"/>
      <c r="G8" s="13">
        <f>LOOKUP(I5,DATOS!A:A,DATOS!L:L)</f>
        <v>0</v>
      </c>
      <c r="I8" s="10" t="s">
        <v>46</v>
      </c>
      <c r="J8" s="5"/>
      <c r="K8" s="5"/>
      <c r="L8" s="5"/>
      <c r="M8" s="5"/>
      <c r="N8" s="5"/>
      <c r="O8" s="5"/>
      <c r="P8" s="6" t="s">
        <v>2</v>
      </c>
      <c r="Q8" s="5" t="str">
        <f>CONCATENATE(B8,P8)</f>
        <v>C</v>
      </c>
      <c r="R8" s="5"/>
    </row>
    <row r="9" spans="1:23" ht="15" x14ac:dyDescent="0.25">
      <c r="A9" s="131"/>
      <c r="B9" s="100"/>
      <c r="C9" s="123" t="str">
        <f ca="1">IF(PORTADA!$E$35="A",CONCATENATE(I9," ",G9),"")</f>
        <v>d) 0</v>
      </c>
      <c r="D9" s="102"/>
      <c r="G9" s="13">
        <f>LOOKUP(I5,DATOS!A:A,DATOS!M:M)</f>
        <v>0</v>
      </c>
      <c r="I9" s="10" t="s">
        <v>47</v>
      </c>
      <c r="J9" s="17">
        <f>LOOKUP(I5,DATOS!A:A,DATOS!F:F)</f>
        <v>1</v>
      </c>
      <c r="K9" s="18" t="str">
        <f>LOOKUP(I5,DATOS!A:A,DATOS!D:D)</f>
        <v>TEST 2</v>
      </c>
      <c r="L9" s="16" t="str">
        <f>IF(J9=J5,"","FIN")</f>
        <v/>
      </c>
      <c r="M9" s="5"/>
      <c r="N9" s="5"/>
      <c r="O9" s="5"/>
      <c r="P9" s="6" t="s">
        <v>3</v>
      </c>
      <c r="Q9" s="5" t="str">
        <f>CONCATENATE(B9,P9)</f>
        <v>D</v>
      </c>
      <c r="R9" s="5"/>
    </row>
    <row r="10" spans="1:23" ht="15" x14ac:dyDescent="0.25">
      <c r="A10" s="92"/>
      <c r="B10" s="103"/>
      <c r="C10" s="126"/>
      <c r="D10" s="104"/>
    </row>
    <row r="11" spans="1:23" ht="15" x14ac:dyDescent="0.25">
      <c r="A11" s="92"/>
      <c r="B11" s="97"/>
      <c r="C11" s="122" t="str">
        <f ca="1">IF(PORTADA!$E$35="A",CONCATENATE(J11,".- ",G11),"")</f>
        <v>2.- 0</v>
      </c>
      <c r="D11" s="99"/>
      <c r="E11" s="92"/>
      <c r="F11" s="92"/>
      <c r="G11" s="15">
        <f>IF(L15="FIN","",LOOKUP(I11,DATOS!A:A,DATOS!G:G))</f>
        <v>0</v>
      </c>
      <c r="H11" s="15">
        <f>IF(L15="FIN",0,LOOKUP(I11,DATOS!A:A,DATOS!N:N))</f>
        <v>0</v>
      </c>
      <c r="I11" s="10">
        <f>+I5+1</f>
        <v>22</v>
      </c>
      <c r="J11" s="7">
        <f>+J5+1</f>
        <v>2</v>
      </c>
      <c r="K11" s="5" t="s">
        <v>32</v>
      </c>
      <c r="L11" s="5" t="s">
        <v>33</v>
      </c>
      <c r="M11" s="5" t="s">
        <v>38</v>
      </c>
      <c r="N11" s="5" t="s">
        <v>34</v>
      </c>
      <c r="O11" s="5" t="s">
        <v>35</v>
      </c>
      <c r="P11" s="5" t="s">
        <v>36</v>
      </c>
      <c r="Q11" s="5" t="str">
        <f>CONCATENATE("X",H11)</f>
        <v>X0</v>
      </c>
      <c r="R11" s="5" t="s">
        <v>37</v>
      </c>
    </row>
    <row r="12" spans="1:23" ht="15" x14ac:dyDescent="0.25">
      <c r="A12" s="131">
        <f ca="1">IF($E$2="X",0,IF(J13&gt;2,H11,J13))</f>
        <v>0</v>
      </c>
      <c r="B12" s="100"/>
      <c r="C12" s="123" t="str">
        <f ca="1">IF(PORTADA!$E$35="A",CONCATENATE(I12," ",G12),"")</f>
        <v>a)  0</v>
      </c>
      <c r="D12" s="102"/>
      <c r="G12" s="13">
        <f>IF(L15="FIN","",LOOKUP(I11,DATOS!A:A,DATOS!J:J))</f>
        <v>0</v>
      </c>
      <c r="I12" s="10" t="s">
        <v>44</v>
      </c>
      <c r="J12" s="5" t="s">
        <v>5</v>
      </c>
      <c r="K12" s="5">
        <f>IF(L12&gt;0,0,O12)</f>
        <v>0</v>
      </c>
      <c r="L12" s="5">
        <f>IF(O13&gt;0,1,0)</f>
        <v>0</v>
      </c>
      <c r="M12" s="5">
        <f>IF(L12=1,-1/COUNTA(P12:P15),0)</f>
        <v>0</v>
      </c>
      <c r="N12" s="5">
        <f>COUNTA(B12:B15)</f>
        <v>0</v>
      </c>
      <c r="O12" s="5">
        <f>COUNTIF(Q12:Q15,Q11)</f>
        <v>0</v>
      </c>
      <c r="P12" s="6" t="s">
        <v>0</v>
      </c>
      <c r="Q12" s="5" t="str">
        <f>CONCATENATE(B12,P12)</f>
        <v>A</v>
      </c>
      <c r="R12" s="5">
        <f>IF(O12&gt;0,O12+N12,N12*3)</f>
        <v>0</v>
      </c>
    </row>
    <row r="13" spans="1:23" ht="15" x14ac:dyDescent="0.25">
      <c r="A13" s="131"/>
      <c r="B13" s="100"/>
      <c r="C13" s="123" t="str">
        <f ca="1">IF(PORTADA!$E$35="A",CONCATENATE(I13," ",G13),"")</f>
        <v>b)  0</v>
      </c>
      <c r="D13" s="102"/>
      <c r="G13" s="13">
        <f>IF(L15="FIN","",LOOKUP(I11,DATOS!A:A,DATOS!K:K))</f>
        <v>0</v>
      </c>
      <c r="I13" s="10" t="s">
        <v>45</v>
      </c>
      <c r="J13" s="5">
        <f ca="1">IF(PORTADA!$E$35="A",R12,0)</f>
        <v>0</v>
      </c>
      <c r="K13" s="5"/>
      <c r="L13" s="5"/>
      <c r="M13" s="5"/>
      <c r="N13" s="5"/>
      <c r="O13" s="5">
        <f>N12-O12</f>
        <v>0</v>
      </c>
      <c r="P13" s="6" t="s">
        <v>1</v>
      </c>
      <c r="Q13" s="5" t="str">
        <f>CONCATENATE(B13,P13)</f>
        <v>B</v>
      </c>
      <c r="R13" s="5"/>
    </row>
    <row r="14" spans="1:23" ht="15" x14ac:dyDescent="0.25">
      <c r="A14" s="131"/>
      <c r="B14" s="100"/>
      <c r="C14" s="123" t="str">
        <f ca="1">IF(PORTADA!$E$35="A",CONCATENATE(I14," ",G14),"")</f>
        <v>c)  0</v>
      </c>
      <c r="D14" s="102"/>
      <c r="G14" s="13">
        <f>IF(L15="FIN","",LOOKUP(I11,DATOS!A:A,DATOS!L:L))</f>
        <v>0</v>
      </c>
      <c r="I14" s="10" t="s">
        <v>46</v>
      </c>
      <c r="J14" s="5"/>
      <c r="K14" s="5"/>
      <c r="L14" s="5"/>
      <c r="M14" s="5"/>
      <c r="N14" s="5"/>
      <c r="O14" s="5"/>
      <c r="P14" s="6" t="s">
        <v>2</v>
      </c>
      <c r="Q14" s="5" t="str">
        <f>CONCATENATE(B14,P14)</f>
        <v>C</v>
      </c>
      <c r="R14" s="5"/>
    </row>
    <row r="15" spans="1:23" ht="15" x14ac:dyDescent="0.25">
      <c r="A15" s="131"/>
      <c r="B15" s="100"/>
      <c r="C15" s="123" t="str">
        <f ca="1">IF(PORTADA!$E$35="A",CONCATENATE(I15," ",G15),"")</f>
        <v>d) 0</v>
      </c>
      <c r="D15" s="102"/>
      <c r="G15" s="13">
        <f>IF(L15="FIN","",LOOKUP(I11,DATOS!A:A,DATOS!M:M))</f>
        <v>0</v>
      </c>
      <c r="I15" s="10" t="s">
        <v>47</v>
      </c>
      <c r="J15" s="17">
        <f>LOOKUP(I11,DATOS!A:A,DATOS!F:F)</f>
        <v>2</v>
      </c>
      <c r="K15" s="18" t="str">
        <f>LOOKUP(I11,DATOS!A:A,DATOS!D:D)</f>
        <v>TEST 2</v>
      </c>
      <c r="L15" s="16" t="str">
        <f>IF(J15=J11,"","FIN")</f>
        <v/>
      </c>
      <c r="M15" s="5"/>
      <c r="N15" s="5"/>
      <c r="O15" s="5"/>
      <c r="P15" s="6" t="s">
        <v>3</v>
      </c>
      <c r="Q15" s="5" t="str">
        <f>CONCATENATE(B15,P15)</f>
        <v>D</v>
      </c>
      <c r="R15" s="5"/>
    </row>
    <row r="16" spans="1:23" ht="15" x14ac:dyDescent="0.25">
      <c r="A16" s="92"/>
      <c r="B16" s="103"/>
      <c r="C16" s="126"/>
      <c r="D16" s="104"/>
    </row>
    <row r="17" spans="1:18" ht="15" x14ac:dyDescent="0.25">
      <c r="A17" s="92"/>
      <c r="B17" s="97"/>
      <c r="C17" s="122" t="str">
        <f ca="1">IF(PORTADA!$E$35="A",CONCATENATE(J17,".- ",G17),"")</f>
        <v>3.- 0</v>
      </c>
      <c r="D17" s="99"/>
      <c r="E17" s="92"/>
      <c r="F17" s="92"/>
      <c r="G17" s="15">
        <f>IF(L21="FIN","",LOOKUP(I17,DATOS!A:A,DATOS!G:G))</f>
        <v>0</v>
      </c>
      <c r="H17" s="15">
        <f>IF(L21="FIN",0,LOOKUP(I17,DATOS!A:A,DATOS!N:N))</f>
        <v>0</v>
      </c>
      <c r="I17" s="10">
        <f>+I11+1</f>
        <v>23</v>
      </c>
      <c r="J17" s="7">
        <f>+J11+1</f>
        <v>3</v>
      </c>
      <c r="K17" s="5" t="s">
        <v>32</v>
      </c>
      <c r="L17" s="5" t="s">
        <v>33</v>
      </c>
      <c r="M17" s="5" t="s">
        <v>38</v>
      </c>
      <c r="N17" s="5" t="s">
        <v>34</v>
      </c>
      <c r="O17" s="5" t="s">
        <v>35</v>
      </c>
      <c r="P17" s="5" t="s">
        <v>36</v>
      </c>
      <c r="Q17" s="5" t="str">
        <f>CONCATENATE("X",H17)</f>
        <v>X0</v>
      </c>
      <c r="R17" s="5" t="s">
        <v>37</v>
      </c>
    </row>
    <row r="18" spans="1:18" ht="15" x14ac:dyDescent="0.25">
      <c r="A18" s="131">
        <f ca="1">IF($E$2="X",0,IF(J19&gt;2,H17,J19))</f>
        <v>0</v>
      </c>
      <c r="B18" s="100"/>
      <c r="C18" s="123" t="str">
        <f ca="1">IF(PORTADA!$E$35="A",CONCATENATE(I18," ",G18),"")</f>
        <v>a)  0</v>
      </c>
      <c r="D18" s="102"/>
      <c r="G18" s="13">
        <f>IF(L21="FIN","",LOOKUP(I17,DATOS!A:A,DATOS!J:J))</f>
        <v>0</v>
      </c>
      <c r="I18" s="10" t="s">
        <v>44</v>
      </c>
      <c r="J18" s="5" t="s">
        <v>5</v>
      </c>
      <c r="K18" s="5">
        <f>IF(L18&gt;0,0,O18)</f>
        <v>0</v>
      </c>
      <c r="L18" s="5">
        <f>IF(O19&gt;0,1,0)</f>
        <v>0</v>
      </c>
      <c r="M18" s="5">
        <f>IF(L18=1,-1/COUNTA(P18:P21),0)</f>
        <v>0</v>
      </c>
      <c r="N18" s="5">
        <f>COUNTA(B18:B21)</f>
        <v>0</v>
      </c>
      <c r="O18" s="5">
        <f>COUNTIF(Q18:Q21,Q17)</f>
        <v>0</v>
      </c>
      <c r="P18" s="6" t="s">
        <v>0</v>
      </c>
      <c r="Q18" s="5" t="str">
        <f>CONCATENATE(B18,P18)</f>
        <v>A</v>
      </c>
      <c r="R18" s="5">
        <f>IF(O18&gt;0,O18+N18,N18*3)</f>
        <v>0</v>
      </c>
    </row>
    <row r="19" spans="1:18" ht="15" x14ac:dyDescent="0.25">
      <c r="A19" s="131"/>
      <c r="B19" s="100"/>
      <c r="C19" s="123" t="str">
        <f ca="1">IF(PORTADA!$E$35="A",CONCATENATE(I19," ",G19),"")</f>
        <v>b)  0</v>
      </c>
      <c r="D19" s="102"/>
      <c r="G19" s="13">
        <f>IF(L21="FIN","",LOOKUP(I17,DATOS!A:A,DATOS!K:K))</f>
        <v>0</v>
      </c>
      <c r="I19" s="10" t="s">
        <v>45</v>
      </c>
      <c r="J19" s="5">
        <f ca="1">IF(PORTADA!$E$35="A",R18,0)</f>
        <v>0</v>
      </c>
      <c r="K19" s="5"/>
      <c r="L19" s="5"/>
      <c r="M19" s="5"/>
      <c r="N19" s="5"/>
      <c r="O19" s="5">
        <f>N18-O18</f>
        <v>0</v>
      </c>
      <c r="P19" s="6" t="s">
        <v>1</v>
      </c>
      <c r="Q19" s="5" t="str">
        <f>CONCATENATE(B19,P19)</f>
        <v>B</v>
      </c>
      <c r="R19" s="5"/>
    </row>
    <row r="20" spans="1:18" ht="15" x14ac:dyDescent="0.25">
      <c r="A20" s="131"/>
      <c r="B20" s="100"/>
      <c r="C20" s="123" t="str">
        <f ca="1">IF(PORTADA!$E$35="A",CONCATENATE(I20," ",G20),"")</f>
        <v>c)  0</v>
      </c>
      <c r="D20" s="102"/>
      <c r="G20" s="13">
        <f>IF(L21="FIN","",LOOKUP(I17,DATOS!A:A,DATOS!L:L))</f>
        <v>0</v>
      </c>
      <c r="I20" s="10" t="s">
        <v>46</v>
      </c>
      <c r="J20" s="5"/>
      <c r="K20" s="5"/>
      <c r="L20" s="5"/>
      <c r="M20" s="5"/>
      <c r="N20" s="5"/>
      <c r="O20" s="5"/>
      <c r="P20" s="6" t="s">
        <v>2</v>
      </c>
      <c r="Q20" s="5" t="str">
        <f>CONCATENATE(B20,P20)</f>
        <v>C</v>
      </c>
      <c r="R20" s="5"/>
    </row>
    <row r="21" spans="1:18" ht="15" x14ac:dyDescent="0.25">
      <c r="A21" s="131"/>
      <c r="B21" s="100"/>
      <c r="C21" s="123" t="str">
        <f ca="1">IF(PORTADA!$E$35="A",CONCATENATE(I21," ",G21),"")</f>
        <v>d) 0</v>
      </c>
      <c r="D21" s="102"/>
      <c r="G21" s="13">
        <f>IF(L21="FIN","",LOOKUP(I17,DATOS!A:A,DATOS!M:M))</f>
        <v>0</v>
      </c>
      <c r="I21" s="10" t="s">
        <v>47</v>
      </c>
      <c r="J21" s="17">
        <f>LOOKUP(I17,DATOS!A:A,DATOS!F:F)</f>
        <v>3</v>
      </c>
      <c r="K21" s="18" t="str">
        <f>LOOKUP(I17,DATOS!A:A,DATOS!D:D)</f>
        <v>TEST 2</v>
      </c>
      <c r="L21" s="16" t="str">
        <f>IF(J21=J17,"","FIN")</f>
        <v/>
      </c>
      <c r="M21" s="5"/>
      <c r="N21" s="5"/>
      <c r="O21" s="5"/>
      <c r="P21" s="6" t="s">
        <v>3</v>
      </c>
      <c r="Q21" s="5" t="str">
        <f>CONCATENATE(B21,P21)</f>
        <v>D</v>
      </c>
      <c r="R21" s="5"/>
    </row>
    <row r="22" spans="1:18" ht="15" x14ac:dyDescent="0.25">
      <c r="A22" s="92"/>
      <c r="B22" s="103"/>
      <c r="C22" s="126"/>
      <c r="D22" s="104"/>
    </row>
    <row r="23" spans="1:18" ht="15" x14ac:dyDescent="0.25">
      <c r="A23" s="92"/>
      <c r="B23" s="97"/>
      <c r="C23" s="122" t="str">
        <f ca="1">IF(PORTADA!$E$35="A",CONCATENATE(J23,".- ",G23),"")</f>
        <v>4.- 0</v>
      </c>
      <c r="D23" s="99"/>
      <c r="E23" s="92"/>
      <c r="F23" s="92"/>
      <c r="G23" s="15">
        <f>IF(L27="FIN","",LOOKUP(I23,DATOS!A:A,DATOS!G:G))</f>
        <v>0</v>
      </c>
      <c r="H23" s="15">
        <f>IF(L27="FIN",0,LOOKUP(I23,DATOS!A:A,DATOS!N:N))</f>
        <v>0</v>
      </c>
      <c r="I23" s="10">
        <f>+I17+1</f>
        <v>24</v>
      </c>
      <c r="J23" s="7">
        <f>+J17+1</f>
        <v>4</v>
      </c>
      <c r="K23" s="5" t="s">
        <v>32</v>
      </c>
      <c r="L23" s="5" t="s">
        <v>33</v>
      </c>
      <c r="M23" s="5" t="s">
        <v>38</v>
      </c>
      <c r="N23" s="5" t="s">
        <v>34</v>
      </c>
      <c r="O23" s="5" t="s">
        <v>35</v>
      </c>
      <c r="P23" s="5" t="s">
        <v>36</v>
      </c>
      <c r="Q23" s="5" t="str">
        <f>CONCATENATE("X",H23)</f>
        <v>X0</v>
      </c>
      <c r="R23" s="5" t="s">
        <v>37</v>
      </c>
    </row>
    <row r="24" spans="1:18" ht="15" x14ac:dyDescent="0.25">
      <c r="A24" s="131">
        <f ca="1">IF($E$2="X",0,IF(J25&gt;2,H23,J25))</f>
        <v>0</v>
      </c>
      <c r="B24" s="100"/>
      <c r="C24" s="123" t="str">
        <f ca="1">IF(PORTADA!$E$35="A",CONCATENATE(I24," ",G24),"")</f>
        <v>a)  0</v>
      </c>
      <c r="D24" s="102"/>
      <c r="G24" s="13">
        <f>IF(L27="FIN","",LOOKUP(I23,DATOS!A:A,DATOS!J:J))</f>
        <v>0</v>
      </c>
      <c r="I24" s="10" t="s">
        <v>44</v>
      </c>
      <c r="J24" s="5" t="s">
        <v>5</v>
      </c>
      <c r="K24" s="5">
        <f>IF(L24&gt;0,0,O24)</f>
        <v>0</v>
      </c>
      <c r="L24" s="5">
        <f>IF(O25&gt;0,1,0)</f>
        <v>0</v>
      </c>
      <c r="M24" s="5">
        <f>IF(L24=1,-1/COUNTA(P24:P27),0)</f>
        <v>0</v>
      </c>
      <c r="N24" s="5">
        <f>COUNTA(B24:B27)</f>
        <v>0</v>
      </c>
      <c r="O24" s="5">
        <f>COUNTIF(Q24:Q27,Q23)</f>
        <v>0</v>
      </c>
      <c r="P24" s="6" t="s">
        <v>0</v>
      </c>
      <c r="Q24" s="5" t="str">
        <f>CONCATENATE(B24,P24)</f>
        <v>A</v>
      </c>
      <c r="R24" s="5">
        <f>IF(O24&gt;0,O24+N24,N24*3)</f>
        <v>0</v>
      </c>
    </row>
    <row r="25" spans="1:18" ht="15" x14ac:dyDescent="0.25">
      <c r="A25" s="131"/>
      <c r="B25" s="100"/>
      <c r="C25" s="123" t="str">
        <f ca="1">IF(PORTADA!$E$35="A",CONCATENATE(I25," ",G25),"")</f>
        <v>b)  0</v>
      </c>
      <c r="D25" s="102"/>
      <c r="G25" s="13">
        <f>IF(L27="FIN","",LOOKUP(I23,DATOS!A:A,DATOS!K:K))</f>
        <v>0</v>
      </c>
      <c r="I25" s="10" t="s">
        <v>45</v>
      </c>
      <c r="J25" s="5">
        <f ca="1">IF(PORTADA!$E$35="A",R24,0)</f>
        <v>0</v>
      </c>
      <c r="K25" s="5"/>
      <c r="L25" s="5"/>
      <c r="M25" s="5"/>
      <c r="N25" s="5"/>
      <c r="O25" s="5">
        <f>N24-O24</f>
        <v>0</v>
      </c>
      <c r="P25" s="6" t="s">
        <v>1</v>
      </c>
      <c r="Q25" s="5" t="str">
        <f>CONCATENATE(B25,P25)</f>
        <v>B</v>
      </c>
      <c r="R25" s="5"/>
    </row>
    <row r="26" spans="1:18" ht="15" x14ac:dyDescent="0.25">
      <c r="A26" s="131"/>
      <c r="B26" s="100"/>
      <c r="C26" s="123" t="str">
        <f ca="1">IF(PORTADA!$E$35="A",CONCATENATE(I26," ",G26),"")</f>
        <v>c)  0</v>
      </c>
      <c r="D26" s="102"/>
      <c r="G26" s="13">
        <f>IF(L27="FIN","",LOOKUP(I23,DATOS!A:A,DATOS!L:L))</f>
        <v>0</v>
      </c>
      <c r="I26" s="10" t="s">
        <v>46</v>
      </c>
      <c r="J26" s="5"/>
      <c r="K26" s="5"/>
      <c r="L26" s="5"/>
      <c r="M26" s="5"/>
      <c r="N26" s="5"/>
      <c r="O26" s="5"/>
      <c r="P26" s="6" t="s">
        <v>2</v>
      </c>
      <c r="Q26" s="5" t="str">
        <f>CONCATENATE(B26,P26)</f>
        <v>C</v>
      </c>
      <c r="R26" s="5"/>
    </row>
    <row r="27" spans="1:18" ht="15" x14ac:dyDescent="0.25">
      <c r="A27" s="131"/>
      <c r="B27" s="100"/>
      <c r="C27" s="123" t="str">
        <f ca="1">IF(PORTADA!$E$35="A",CONCATENATE(I27," ",G27),"")</f>
        <v>d) 0</v>
      </c>
      <c r="D27" s="102"/>
      <c r="G27" s="13">
        <f>IF(L27="FIN","",LOOKUP(I23,DATOS!A:A,DATOS!M:M))</f>
        <v>0</v>
      </c>
      <c r="I27" s="10" t="s">
        <v>47</v>
      </c>
      <c r="J27" s="17">
        <f>LOOKUP(I23,DATOS!A:A,DATOS!F:F)</f>
        <v>4</v>
      </c>
      <c r="K27" s="18" t="str">
        <f>LOOKUP(I23,DATOS!A:A,DATOS!D:D)</f>
        <v>TEST 2</v>
      </c>
      <c r="L27" s="16" t="str">
        <f>IF(J27=J23,"","FIN")</f>
        <v/>
      </c>
      <c r="M27" s="5"/>
      <c r="N27" s="5"/>
      <c r="O27" s="5"/>
      <c r="P27" s="6" t="s">
        <v>3</v>
      </c>
      <c r="Q27" s="5" t="str">
        <f>CONCATENATE(B27,P27)</f>
        <v>D</v>
      </c>
      <c r="R27" s="5"/>
    </row>
    <row r="28" spans="1:18" ht="15" x14ac:dyDescent="0.25">
      <c r="A28" s="92"/>
      <c r="B28" s="103"/>
      <c r="C28" s="126"/>
      <c r="D28" s="104"/>
    </row>
    <row r="29" spans="1:18" ht="15" x14ac:dyDescent="0.25">
      <c r="A29" s="92"/>
      <c r="B29" s="97"/>
      <c r="C29" s="122" t="str">
        <f ca="1">IF(PORTADA!$E$35="A",CONCATENATE(J29,".- ",G29),"")</f>
        <v>5.- 0</v>
      </c>
      <c r="D29" s="99"/>
      <c r="E29" s="92"/>
      <c r="F29" s="92"/>
      <c r="G29" s="15">
        <f>IF(L33="FIN","",LOOKUP(I29,DATOS!A:A,DATOS!G:G))</f>
        <v>0</v>
      </c>
      <c r="H29" s="15">
        <f>IF(L33="FIN",0,LOOKUP(I29,DATOS!A:A,DATOS!N:N))</f>
        <v>0</v>
      </c>
      <c r="I29" s="10">
        <f>+I23+1</f>
        <v>25</v>
      </c>
      <c r="J29" s="7">
        <f>+J23+1</f>
        <v>5</v>
      </c>
      <c r="K29" s="5" t="s">
        <v>32</v>
      </c>
      <c r="L29" s="5" t="s">
        <v>33</v>
      </c>
      <c r="M29" s="5" t="s">
        <v>38</v>
      </c>
      <c r="N29" s="5" t="s">
        <v>34</v>
      </c>
      <c r="O29" s="5" t="s">
        <v>35</v>
      </c>
      <c r="P29" s="5" t="s">
        <v>36</v>
      </c>
      <c r="Q29" s="5" t="str">
        <f>CONCATENATE("X",H29)</f>
        <v>X0</v>
      </c>
      <c r="R29" s="5" t="s">
        <v>37</v>
      </c>
    </row>
    <row r="30" spans="1:18" ht="15" x14ac:dyDescent="0.25">
      <c r="A30" s="131">
        <f ca="1">IF($E$2="X",0,IF(J31&gt;2,H29,J31))</f>
        <v>0</v>
      </c>
      <c r="B30" s="100"/>
      <c r="C30" s="123" t="str">
        <f ca="1">IF(PORTADA!$E$35="A",CONCATENATE(I30," ",G30),"")</f>
        <v>a)  0</v>
      </c>
      <c r="D30" s="102"/>
      <c r="G30" s="13">
        <f>IF(L33="FIN","",LOOKUP(I29,DATOS!A:A,DATOS!J:J))</f>
        <v>0</v>
      </c>
      <c r="I30" s="10" t="s">
        <v>44</v>
      </c>
      <c r="J30" s="5" t="s">
        <v>5</v>
      </c>
      <c r="K30" s="5">
        <f>IF(L30&gt;0,0,O30)</f>
        <v>0</v>
      </c>
      <c r="L30" s="5">
        <f>IF(O31&gt;0,1,0)</f>
        <v>0</v>
      </c>
      <c r="M30" s="5">
        <f>IF(L30=1,-1/COUNTA(P30:P33),0)</f>
        <v>0</v>
      </c>
      <c r="N30" s="5">
        <f>COUNTA(B30:B33)</f>
        <v>0</v>
      </c>
      <c r="O30" s="5">
        <f>COUNTIF(Q30:Q33,Q29)</f>
        <v>0</v>
      </c>
      <c r="P30" s="6" t="s">
        <v>0</v>
      </c>
      <c r="Q30" s="5" t="str">
        <f>CONCATENATE(B30,P30)</f>
        <v>A</v>
      </c>
      <c r="R30" s="5">
        <f>IF(O30&gt;0,O30+N30,N30*3)</f>
        <v>0</v>
      </c>
    </row>
    <row r="31" spans="1:18" ht="15" x14ac:dyDescent="0.25">
      <c r="A31" s="131"/>
      <c r="B31" s="100"/>
      <c r="C31" s="123" t="str">
        <f ca="1">IF(PORTADA!$E$35="A",CONCATENATE(I31," ",G31),"")</f>
        <v>b)  0</v>
      </c>
      <c r="D31" s="102"/>
      <c r="G31" s="13">
        <f>IF(L33="FIN","",LOOKUP(I29,DATOS!A:A,DATOS!K:K))</f>
        <v>0</v>
      </c>
      <c r="I31" s="10" t="s">
        <v>45</v>
      </c>
      <c r="J31" s="5">
        <f ca="1">IF(PORTADA!$E$35="A",R30,0)</f>
        <v>0</v>
      </c>
      <c r="K31" s="5"/>
      <c r="L31" s="5"/>
      <c r="M31" s="5"/>
      <c r="N31" s="5"/>
      <c r="O31" s="5">
        <f>N30-O30</f>
        <v>0</v>
      </c>
      <c r="P31" s="6" t="s">
        <v>1</v>
      </c>
      <c r="Q31" s="5" t="str">
        <f>CONCATENATE(B31,P31)</f>
        <v>B</v>
      </c>
      <c r="R31" s="5"/>
    </row>
    <row r="32" spans="1:18" ht="15" x14ac:dyDescent="0.25">
      <c r="A32" s="131"/>
      <c r="B32" s="100"/>
      <c r="C32" s="123" t="str">
        <f ca="1">IF(PORTADA!$E$35="A",CONCATENATE(I32," ",G32),"")</f>
        <v>c)  0</v>
      </c>
      <c r="D32" s="102"/>
      <c r="G32" s="13">
        <f>IF(L33="FIN","",LOOKUP(I29,DATOS!A:A,DATOS!L:L))</f>
        <v>0</v>
      </c>
      <c r="I32" s="10" t="s">
        <v>46</v>
      </c>
      <c r="J32" s="5"/>
      <c r="K32" s="5"/>
      <c r="L32" s="5"/>
      <c r="M32" s="5"/>
      <c r="N32" s="5"/>
      <c r="O32" s="5"/>
      <c r="P32" s="6" t="s">
        <v>2</v>
      </c>
      <c r="Q32" s="5" t="str">
        <f>CONCATENATE(B32,P32)</f>
        <v>C</v>
      </c>
      <c r="R32" s="5"/>
    </row>
    <row r="33" spans="1:18" ht="15" x14ac:dyDescent="0.25">
      <c r="A33" s="131"/>
      <c r="B33" s="100"/>
      <c r="C33" s="123" t="str">
        <f ca="1">IF(PORTADA!$E$35="A",CONCATENATE(I33," ",G33),"")</f>
        <v>d) 0</v>
      </c>
      <c r="D33" s="102"/>
      <c r="G33" s="13">
        <f>IF(L33="FIN","",LOOKUP(I29,DATOS!A:A,DATOS!M:M))</f>
        <v>0</v>
      </c>
      <c r="I33" s="10" t="s">
        <v>47</v>
      </c>
      <c r="J33" s="17">
        <f>LOOKUP(I29,DATOS!A:A,DATOS!F:F)</f>
        <v>5</v>
      </c>
      <c r="K33" s="18" t="str">
        <f>LOOKUP(I29,DATOS!A:A,DATOS!D:D)</f>
        <v>TEST 2</v>
      </c>
      <c r="L33" s="16" t="str">
        <f>IF(J33=J29,"","FIN")</f>
        <v/>
      </c>
      <c r="M33" s="5"/>
      <c r="N33" s="5"/>
      <c r="O33" s="5"/>
      <c r="P33" s="6" t="s">
        <v>3</v>
      </c>
      <c r="Q33" s="5" t="str">
        <f>CONCATENATE(B33,P33)</f>
        <v>D</v>
      </c>
      <c r="R33" s="5"/>
    </row>
    <row r="34" spans="1:18" ht="15" x14ac:dyDescent="0.25">
      <c r="A34" s="92"/>
      <c r="B34" s="103"/>
      <c r="C34" s="126"/>
      <c r="D34" s="104"/>
    </row>
    <row r="35" spans="1:18" ht="15" x14ac:dyDescent="0.25">
      <c r="A35" s="92"/>
      <c r="B35" s="97"/>
      <c r="C35" s="122" t="str">
        <f ca="1">IF(PORTADA!$E$35="A",CONCATENATE(J35,".- ",G35),"")</f>
        <v>6.- 0</v>
      </c>
      <c r="D35" s="99"/>
      <c r="E35" s="92"/>
      <c r="F35" s="92"/>
      <c r="G35" s="15">
        <f>IF(L39="FIN","",LOOKUP(I35,DATOS!A:A,DATOS!G:G))</f>
        <v>0</v>
      </c>
      <c r="H35" s="15">
        <f>IF(L39="FIN",0,LOOKUP(I35,DATOS!A:A,DATOS!N:N))</f>
        <v>0</v>
      </c>
      <c r="I35" s="10">
        <f>+I29+1</f>
        <v>26</v>
      </c>
      <c r="J35" s="7">
        <f>+J29+1</f>
        <v>6</v>
      </c>
      <c r="K35" s="5" t="s">
        <v>32</v>
      </c>
      <c r="L35" s="5" t="s">
        <v>33</v>
      </c>
      <c r="M35" s="5" t="s">
        <v>38</v>
      </c>
      <c r="N35" s="5" t="s">
        <v>34</v>
      </c>
      <c r="O35" s="5" t="s">
        <v>35</v>
      </c>
      <c r="P35" s="5" t="s">
        <v>36</v>
      </c>
      <c r="Q35" s="5" t="str">
        <f>CONCATENATE("X",H35)</f>
        <v>X0</v>
      </c>
      <c r="R35" s="5" t="s">
        <v>37</v>
      </c>
    </row>
    <row r="36" spans="1:18" ht="15" x14ac:dyDescent="0.25">
      <c r="A36" s="131">
        <f ca="1">IF($E$2="X",0,IF(J37&gt;2,H35,J37))</f>
        <v>0</v>
      </c>
      <c r="B36" s="100"/>
      <c r="C36" s="123" t="str">
        <f ca="1">IF(PORTADA!$E$35="A",CONCATENATE(I36," ",G36),"")</f>
        <v>a)  0</v>
      </c>
      <c r="D36" s="102"/>
      <c r="G36" s="13">
        <f>IF(L39="FIN","",LOOKUP(I35,DATOS!A:A,DATOS!J:J))</f>
        <v>0</v>
      </c>
      <c r="I36" s="10" t="s">
        <v>44</v>
      </c>
      <c r="J36" s="5" t="s">
        <v>5</v>
      </c>
      <c r="K36" s="5">
        <f>IF(L36&gt;0,0,O36)</f>
        <v>0</v>
      </c>
      <c r="L36" s="5">
        <f>IF(O37&gt;0,1,0)</f>
        <v>0</v>
      </c>
      <c r="M36" s="5">
        <f>IF(L36=1,-1/COUNTA(P36:P39),0)</f>
        <v>0</v>
      </c>
      <c r="N36" s="5">
        <f>COUNTA(B36:B39)</f>
        <v>0</v>
      </c>
      <c r="O36" s="5">
        <f>COUNTIF(Q36:Q39,Q35)</f>
        <v>0</v>
      </c>
      <c r="P36" s="6" t="s">
        <v>0</v>
      </c>
      <c r="Q36" s="5" t="str">
        <f>CONCATENATE(B36,P36)</f>
        <v>A</v>
      </c>
      <c r="R36" s="5">
        <f>IF(O36&gt;0,O36+N36,N36*3)</f>
        <v>0</v>
      </c>
    </row>
    <row r="37" spans="1:18" ht="15" x14ac:dyDescent="0.25">
      <c r="A37" s="131"/>
      <c r="B37" s="100"/>
      <c r="C37" s="123" t="str">
        <f ca="1">IF(PORTADA!$E$35="A",CONCATENATE(I37," ",G37),"")</f>
        <v>b)  0</v>
      </c>
      <c r="D37" s="102"/>
      <c r="G37" s="13">
        <f>IF(L39="FIN","",LOOKUP(I35,DATOS!A:A,DATOS!K:K))</f>
        <v>0</v>
      </c>
      <c r="I37" s="10" t="s">
        <v>45</v>
      </c>
      <c r="J37" s="5">
        <f ca="1">IF(PORTADA!$E$35="A",R36,0)</f>
        <v>0</v>
      </c>
      <c r="K37" s="5"/>
      <c r="L37" s="5"/>
      <c r="M37" s="5"/>
      <c r="N37" s="5"/>
      <c r="O37" s="5">
        <f>N36-O36</f>
        <v>0</v>
      </c>
      <c r="P37" s="6" t="s">
        <v>1</v>
      </c>
      <c r="Q37" s="5" t="str">
        <f>CONCATENATE(B37,P37)</f>
        <v>B</v>
      </c>
      <c r="R37" s="5"/>
    </row>
    <row r="38" spans="1:18" ht="15" x14ac:dyDescent="0.25">
      <c r="A38" s="131"/>
      <c r="B38" s="100"/>
      <c r="C38" s="123" t="str">
        <f ca="1">IF(PORTADA!$E$35="A",CONCATENATE(I38," ",G38),"")</f>
        <v>c)  0</v>
      </c>
      <c r="D38" s="102"/>
      <c r="G38" s="13">
        <f>IF(L39="FIN","",LOOKUP(I35,DATOS!A:A,DATOS!L:L))</f>
        <v>0</v>
      </c>
      <c r="I38" s="10" t="s">
        <v>46</v>
      </c>
      <c r="J38" s="5"/>
      <c r="K38" s="5"/>
      <c r="L38" s="5"/>
      <c r="M38" s="5"/>
      <c r="N38" s="5"/>
      <c r="O38" s="5"/>
      <c r="P38" s="6" t="s">
        <v>2</v>
      </c>
      <c r="Q38" s="5" t="str">
        <f>CONCATENATE(B38,P38)</f>
        <v>C</v>
      </c>
      <c r="R38" s="5"/>
    </row>
    <row r="39" spans="1:18" ht="15" x14ac:dyDescent="0.25">
      <c r="A39" s="131"/>
      <c r="B39" s="100"/>
      <c r="C39" s="123" t="str">
        <f ca="1">IF(PORTADA!$E$35="A",CONCATENATE(I39," ",G39),"")</f>
        <v>d) 0</v>
      </c>
      <c r="D39" s="102"/>
      <c r="G39" s="13">
        <f>IF(L39="FIN","",LOOKUP(I35,DATOS!A:A,DATOS!M:M))</f>
        <v>0</v>
      </c>
      <c r="I39" s="10" t="s">
        <v>47</v>
      </c>
      <c r="J39" s="17">
        <f>LOOKUP(I35,DATOS!A:A,DATOS!F:F)</f>
        <v>6</v>
      </c>
      <c r="K39" s="18" t="str">
        <f>LOOKUP(I35,DATOS!A:A,DATOS!D:D)</f>
        <v>TEST 2</v>
      </c>
      <c r="L39" s="16" t="str">
        <f>IF(J39=J35,"","FIN")</f>
        <v/>
      </c>
      <c r="M39" s="5"/>
      <c r="N39" s="5"/>
      <c r="O39" s="5"/>
      <c r="P39" s="6" t="s">
        <v>3</v>
      </c>
      <c r="Q39" s="5" t="str">
        <f>CONCATENATE(B39,P39)</f>
        <v>D</v>
      </c>
      <c r="R39" s="5"/>
    </row>
    <row r="40" spans="1:18" ht="15" x14ac:dyDescent="0.25">
      <c r="A40" s="92"/>
      <c r="B40" s="103"/>
      <c r="C40" s="126"/>
      <c r="D40" s="104"/>
    </row>
    <row r="41" spans="1:18" ht="15" x14ac:dyDescent="0.25">
      <c r="A41" s="92"/>
      <c r="B41" s="97"/>
      <c r="C41" s="122" t="str">
        <f ca="1">IF(PORTADA!$E$35="A",CONCATENATE(J41,".- ",G41),"")</f>
        <v>7.- 0</v>
      </c>
      <c r="D41" s="99"/>
      <c r="E41" s="92"/>
      <c r="F41" s="92"/>
      <c r="G41" s="15">
        <f>IF(L45="FIN","",LOOKUP(I41,DATOS!A:A,DATOS!G:G))</f>
        <v>0</v>
      </c>
      <c r="H41" s="15">
        <f>IF(L45="FIN",0,LOOKUP(I41,DATOS!A:A,DATOS!N:N))</f>
        <v>0</v>
      </c>
      <c r="I41" s="10">
        <f>+I35+1</f>
        <v>27</v>
      </c>
      <c r="J41" s="7">
        <f>+J35+1</f>
        <v>7</v>
      </c>
      <c r="K41" s="5" t="s">
        <v>32</v>
      </c>
      <c r="L41" s="5" t="s">
        <v>33</v>
      </c>
      <c r="M41" s="5" t="s">
        <v>38</v>
      </c>
      <c r="N41" s="5" t="s">
        <v>34</v>
      </c>
      <c r="O41" s="5" t="s">
        <v>35</v>
      </c>
      <c r="P41" s="5" t="s">
        <v>36</v>
      </c>
      <c r="Q41" s="5" t="str">
        <f>CONCATENATE("X",H41)</f>
        <v>X0</v>
      </c>
      <c r="R41" s="5" t="s">
        <v>37</v>
      </c>
    </row>
    <row r="42" spans="1:18" ht="15" x14ac:dyDescent="0.25">
      <c r="A42" s="131">
        <f ca="1">IF($E$2="X",0,IF(J43&gt;2,H41,J43))</f>
        <v>0</v>
      </c>
      <c r="B42" s="100"/>
      <c r="C42" s="123" t="str">
        <f ca="1">IF(PORTADA!$E$35="A",CONCATENATE(I42," ",G42),"")</f>
        <v>a)  0</v>
      </c>
      <c r="D42" s="102"/>
      <c r="G42" s="13">
        <f>IF(L45="FIN","",LOOKUP(I41,DATOS!A:A,DATOS!J:J))</f>
        <v>0</v>
      </c>
      <c r="I42" s="10" t="s">
        <v>44</v>
      </c>
      <c r="J42" s="5" t="s">
        <v>5</v>
      </c>
      <c r="K42" s="5">
        <f>IF(L42&gt;0,0,O42)</f>
        <v>0</v>
      </c>
      <c r="L42" s="5">
        <f>IF(O43&gt;0,1,0)</f>
        <v>0</v>
      </c>
      <c r="M42" s="5">
        <f>IF(L42=1,-1/COUNTA(P42:P45),0)</f>
        <v>0</v>
      </c>
      <c r="N42" s="5">
        <f>COUNTA(B42:B45)</f>
        <v>0</v>
      </c>
      <c r="O42" s="5">
        <f>COUNTIF(Q42:Q45,Q41)</f>
        <v>0</v>
      </c>
      <c r="P42" s="6" t="s">
        <v>0</v>
      </c>
      <c r="Q42" s="5" t="str">
        <f>CONCATENATE(B42,P42)</f>
        <v>A</v>
      </c>
      <c r="R42" s="5">
        <f>IF(O42&gt;0,O42+N42,N42*3)</f>
        <v>0</v>
      </c>
    </row>
    <row r="43" spans="1:18" ht="15" x14ac:dyDescent="0.25">
      <c r="A43" s="131"/>
      <c r="B43" s="100"/>
      <c r="C43" s="123" t="str">
        <f ca="1">IF(PORTADA!$E$35="A",CONCATENATE(I43," ",G43),"")</f>
        <v>b)  0</v>
      </c>
      <c r="D43" s="102"/>
      <c r="G43" s="13">
        <f>IF(L45="FIN","",LOOKUP(I41,DATOS!A:A,DATOS!K:K))</f>
        <v>0</v>
      </c>
      <c r="I43" s="10" t="s">
        <v>45</v>
      </c>
      <c r="J43" s="5">
        <f ca="1">IF(PORTADA!$E$35="A",R42,0)</f>
        <v>0</v>
      </c>
      <c r="K43" s="5"/>
      <c r="L43" s="5"/>
      <c r="M43" s="5"/>
      <c r="N43" s="5"/>
      <c r="O43" s="5">
        <f>N42-O42</f>
        <v>0</v>
      </c>
      <c r="P43" s="6" t="s">
        <v>1</v>
      </c>
      <c r="Q43" s="5" t="str">
        <f>CONCATENATE(B43,P43)</f>
        <v>B</v>
      </c>
      <c r="R43" s="5"/>
    </row>
    <row r="44" spans="1:18" ht="15" x14ac:dyDescent="0.25">
      <c r="A44" s="131"/>
      <c r="B44" s="100"/>
      <c r="C44" s="123" t="str">
        <f ca="1">IF(PORTADA!$E$35="A",CONCATENATE(I44," ",G44),"")</f>
        <v>c)  0</v>
      </c>
      <c r="D44" s="102"/>
      <c r="G44" s="13">
        <f>IF(L45="FIN","",LOOKUP(I41,DATOS!A:A,DATOS!L:L))</f>
        <v>0</v>
      </c>
      <c r="I44" s="10" t="s">
        <v>46</v>
      </c>
      <c r="J44" s="5"/>
      <c r="K44" s="5"/>
      <c r="L44" s="5"/>
      <c r="M44" s="5"/>
      <c r="N44" s="5"/>
      <c r="O44" s="5"/>
      <c r="P44" s="6" t="s">
        <v>2</v>
      </c>
      <c r="Q44" s="5" t="str">
        <f>CONCATENATE(B44,P44)</f>
        <v>C</v>
      </c>
      <c r="R44" s="5"/>
    </row>
    <row r="45" spans="1:18" ht="15" x14ac:dyDescent="0.25">
      <c r="A45" s="131"/>
      <c r="B45" s="100"/>
      <c r="C45" s="123" t="str">
        <f ca="1">IF(PORTADA!$E$35="A",CONCATENATE(I45," ",G45),"")</f>
        <v>d) 0</v>
      </c>
      <c r="D45" s="102"/>
      <c r="G45" s="13">
        <f>IF(L45="FIN","",LOOKUP(I41,DATOS!A:A,DATOS!M:M))</f>
        <v>0</v>
      </c>
      <c r="I45" s="10" t="s">
        <v>47</v>
      </c>
      <c r="J45" s="17">
        <f>LOOKUP(I41,DATOS!A:A,DATOS!F:F)</f>
        <v>7</v>
      </c>
      <c r="K45" s="18" t="str">
        <f>LOOKUP(I41,DATOS!A:A,DATOS!D:D)</f>
        <v>TEST 2</v>
      </c>
      <c r="L45" s="16" t="str">
        <f>IF(J45=J41,"","FIN")</f>
        <v/>
      </c>
      <c r="M45" s="5"/>
      <c r="N45" s="5"/>
      <c r="O45" s="5"/>
      <c r="P45" s="6" t="s">
        <v>3</v>
      </c>
      <c r="Q45" s="5" t="str">
        <f>CONCATENATE(B45,P45)</f>
        <v>D</v>
      </c>
      <c r="R45" s="5"/>
    </row>
    <row r="46" spans="1:18" ht="15" x14ac:dyDescent="0.25">
      <c r="A46" s="92"/>
      <c r="B46" s="103"/>
      <c r="C46" s="126"/>
      <c r="D46" s="104"/>
    </row>
    <row r="47" spans="1:18" ht="15" x14ac:dyDescent="0.25">
      <c r="A47" s="92"/>
      <c r="B47" s="97"/>
      <c r="C47" s="122" t="str">
        <f ca="1">IF(PORTADA!$E$35="A",CONCATENATE(J47,".- ",G47),"")</f>
        <v>8.- 0</v>
      </c>
      <c r="D47" s="99"/>
      <c r="E47" s="92"/>
      <c r="F47" s="92"/>
      <c r="G47" s="15">
        <f>IF(L51="FIN","",LOOKUP(I47,DATOS!A:A,DATOS!G:G))</f>
        <v>0</v>
      </c>
      <c r="H47" s="15">
        <f>IF(L51="FIN",0,LOOKUP(I47,DATOS!A:A,DATOS!N:N))</f>
        <v>0</v>
      </c>
      <c r="I47" s="10">
        <f>+I41+1</f>
        <v>28</v>
      </c>
      <c r="J47" s="7">
        <f>+J41+1</f>
        <v>8</v>
      </c>
      <c r="K47" s="5" t="s">
        <v>32</v>
      </c>
      <c r="L47" s="5" t="s">
        <v>33</v>
      </c>
      <c r="M47" s="5" t="s">
        <v>38</v>
      </c>
      <c r="N47" s="5" t="s">
        <v>34</v>
      </c>
      <c r="O47" s="5" t="s">
        <v>35</v>
      </c>
      <c r="P47" s="5" t="s">
        <v>36</v>
      </c>
      <c r="Q47" s="5" t="str">
        <f>CONCATENATE("X",H47)</f>
        <v>X0</v>
      </c>
      <c r="R47" s="5" t="s">
        <v>37</v>
      </c>
    </row>
    <row r="48" spans="1:18" ht="15" x14ac:dyDescent="0.25">
      <c r="A48" s="131">
        <f ca="1">IF($E$2="X",0,IF(J49&gt;2,H47,J49))</f>
        <v>0</v>
      </c>
      <c r="B48" s="100"/>
      <c r="C48" s="123" t="str">
        <f ca="1">IF(PORTADA!$E$35="A",CONCATENATE(I48," ",G48),"")</f>
        <v>a)  0</v>
      </c>
      <c r="D48" s="102"/>
      <c r="G48" s="13">
        <f>IF(L51="FIN","",LOOKUP(I47,DATOS!A:A,DATOS!J:J))</f>
        <v>0</v>
      </c>
      <c r="I48" s="10" t="s">
        <v>44</v>
      </c>
      <c r="J48" s="5" t="s">
        <v>5</v>
      </c>
      <c r="K48" s="5">
        <f>IF(L48&gt;0,0,O48)</f>
        <v>0</v>
      </c>
      <c r="L48" s="5">
        <f>IF(O49&gt;0,1,0)</f>
        <v>0</v>
      </c>
      <c r="M48" s="5">
        <f>IF(L48=1,-1/COUNTA(P48:P51),0)</f>
        <v>0</v>
      </c>
      <c r="N48" s="5">
        <f>COUNTA(B48:B51)</f>
        <v>0</v>
      </c>
      <c r="O48" s="5">
        <f>COUNTIF(Q48:Q51,Q47)</f>
        <v>0</v>
      </c>
      <c r="P48" s="6" t="s">
        <v>0</v>
      </c>
      <c r="Q48" s="5" t="str">
        <f>CONCATENATE(B48,P48)</f>
        <v>A</v>
      </c>
      <c r="R48" s="5">
        <f>IF(O48&gt;0,O48+N48,N48*3)</f>
        <v>0</v>
      </c>
    </row>
    <row r="49" spans="1:18" ht="15" x14ac:dyDescent="0.25">
      <c r="A49" s="131"/>
      <c r="B49" s="100"/>
      <c r="C49" s="123" t="str">
        <f ca="1">IF(PORTADA!$E$35="A",CONCATENATE(I49," ",G49),"")</f>
        <v>b)  0</v>
      </c>
      <c r="D49" s="102"/>
      <c r="G49" s="13">
        <f>IF(L51="FIN","",LOOKUP(I47,DATOS!A:A,DATOS!K:K))</f>
        <v>0</v>
      </c>
      <c r="I49" s="10" t="s">
        <v>45</v>
      </c>
      <c r="J49" s="5">
        <f ca="1">IF(PORTADA!$E$35="A",R48,0)</f>
        <v>0</v>
      </c>
      <c r="K49" s="5"/>
      <c r="L49" s="5"/>
      <c r="M49" s="5"/>
      <c r="N49" s="5"/>
      <c r="O49" s="5">
        <f>N48-O48</f>
        <v>0</v>
      </c>
      <c r="P49" s="6" t="s">
        <v>1</v>
      </c>
      <c r="Q49" s="5" t="str">
        <f>CONCATENATE(B49,P49)</f>
        <v>B</v>
      </c>
      <c r="R49" s="5"/>
    </row>
    <row r="50" spans="1:18" ht="15" x14ac:dyDescent="0.25">
      <c r="A50" s="131"/>
      <c r="B50" s="100"/>
      <c r="C50" s="123" t="str">
        <f ca="1">IF(PORTADA!$E$35="A",CONCATENATE(I50," ",G50),"")</f>
        <v>c)  0</v>
      </c>
      <c r="D50" s="102"/>
      <c r="G50" s="13">
        <f>IF(L51="FIN","",LOOKUP(I47,DATOS!A:A,DATOS!L:L))</f>
        <v>0</v>
      </c>
      <c r="I50" s="10" t="s">
        <v>46</v>
      </c>
      <c r="J50" s="5"/>
      <c r="K50" s="5"/>
      <c r="L50" s="5"/>
      <c r="M50" s="5"/>
      <c r="N50" s="5"/>
      <c r="O50" s="5"/>
      <c r="P50" s="6" t="s">
        <v>2</v>
      </c>
      <c r="Q50" s="5" t="str">
        <f>CONCATENATE(B50,P50)</f>
        <v>C</v>
      </c>
      <c r="R50" s="5"/>
    </row>
    <row r="51" spans="1:18" ht="15" x14ac:dyDescent="0.25">
      <c r="A51" s="131"/>
      <c r="B51" s="100"/>
      <c r="C51" s="123" t="str">
        <f ca="1">IF(PORTADA!$E$35="A",CONCATENATE(I51," ",G51),"")</f>
        <v>d) 0</v>
      </c>
      <c r="D51" s="102"/>
      <c r="G51" s="13">
        <f>IF(L51="FIN","",LOOKUP(I47,DATOS!A:A,DATOS!M:M))</f>
        <v>0</v>
      </c>
      <c r="I51" s="10" t="s">
        <v>47</v>
      </c>
      <c r="J51" s="17">
        <f>LOOKUP(I47,DATOS!A:A,DATOS!F:F)</f>
        <v>8</v>
      </c>
      <c r="K51" s="18" t="str">
        <f>LOOKUP(I47,DATOS!A:A,DATOS!D:D)</f>
        <v>TEST 2</v>
      </c>
      <c r="L51" s="16" t="str">
        <f>IF(J51=J47,"","FIN")</f>
        <v/>
      </c>
      <c r="M51" s="5"/>
      <c r="N51" s="5"/>
      <c r="O51" s="5"/>
      <c r="P51" s="6" t="s">
        <v>3</v>
      </c>
      <c r="Q51" s="5" t="str">
        <f>CONCATENATE(B51,P51)</f>
        <v>D</v>
      </c>
      <c r="R51" s="5"/>
    </row>
    <row r="52" spans="1:18" ht="15" x14ac:dyDescent="0.25">
      <c r="A52" s="92"/>
      <c r="B52" s="103"/>
      <c r="C52" s="126"/>
      <c r="D52" s="104"/>
    </row>
    <row r="53" spans="1:18" ht="15" x14ac:dyDescent="0.25">
      <c r="A53" s="92"/>
      <c r="B53" s="97"/>
      <c r="C53" s="122" t="str">
        <f ca="1">IF(PORTADA!$E$35="A",CONCATENATE(J53,".- ",G53),"")</f>
        <v>9.- 0</v>
      </c>
      <c r="D53" s="99"/>
      <c r="E53" s="92"/>
      <c r="F53" s="92"/>
      <c r="G53" s="15">
        <f>IF(L57="FIN","",LOOKUP(I53,DATOS!A:A,DATOS!G:G))</f>
        <v>0</v>
      </c>
      <c r="H53" s="15">
        <f>IF(L57="FIN",0,LOOKUP(I53,DATOS!A:A,DATOS!N:N))</f>
        <v>0</v>
      </c>
      <c r="I53" s="10">
        <f>+I47+1</f>
        <v>29</v>
      </c>
      <c r="J53" s="7">
        <f>+J47+1</f>
        <v>9</v>
      </c>
      <c r="K53" s="5" t="s">
        <v>32</v>
      </c>
      <c r="L53" s="5" t="s">
        <v>33</v>
      </c>
      <c r="M53" s="5" t="s">
        <v>38</v>
      </c>
      <c r="N53" s="5" t="s">
        <v>34</v>
      </c>
      <c r="O53" s="5" t="s">
        <v>35</v>
      </c>
      <c r="P53" s="5" t="s">
        <v>36</v>
      </c>
      <c r="Q53" s="5" t="str">
        <f>CONCATENATE("X",H53)</f>
        <v>X0</v>
      </c>
      <c r="R53" s="5" t="s">
        <v>37</v>
      </c>
    </row>
    <row r="54" spans="1:18" ht="15" x14ac:dyDescent="0.25">
      <c r="A54" s="131">
        <f ca="1">IF($E$2="X",0,IF(J55&gt;2,H53,J55))</f>
        <v>0</v>
      </c>
      <c r="B54" s="100"/>
      <c r="C54" s="123" t="str">
        <f ca="1">IF(PORTADA!$E$35="A",CONCATENATE(I54," ",G54),"")</f>
        <v>a)  0</v>
      </c>
      <c r="D54" s="102"/>
      <c r="G54" s="13">
        <f>IF(L57="FIN","",LOOKUP(I53,DATOS!A:A,DATOS!J:J))</f>
        <v>0</v>
      </c>
      <c r="I54" s="10" t="s">
        <v>44</v>
      </c>
      <c r="J54" s="5" t="s">
        <v>5</v>
      </c>
      <c r="K54" s="5">
        <f>IF(L54&gt;0,0,O54)</f>
        <v>0</v>
      </c>
      <c r="L54" s="5">
        <f>IF(O55&gt;0,1,0)</f>
        <v>0</v>
      </c>
      <c r="M54" s="5">
        <f>IF(L54=1,-1/COUNTA(P54:P57),0)</f>
        <v>0</v>
      </c>
      <c r="N54" s="5">
        <f>COUNTA(B54:B57)</f>
        <v>0</v>
      </c>
      <c r="O54" s="5">
        <f>COUNTIF(Q54:Q57,Q53)</f>
        <v>0</v>
      </c>
      <c r="P54" s="6" t="s">
        <v>0</v>
      </c>
      <c r="Q54" s="5" t="str">
        <f>CONCATENATE(B54,P54)</f>
        <v>A</v>
      </c>
      <c r="R54" s="5">
        <f>IF(O54&gt;0,O54+N54,N54*3)</f>
        <v>0</v>
      </c>
    </row>
    <row r="55" spans="1:18" ht="15" x14ac:dyDescent="0.25">
      <c r="A55" s="131"/>
      <c r="B55" s="100"/>
      <c r="C55" s="123" t="str">
        <f ca="1">IF(PORTADA!$E$35="A",CONCATENATE(I55," ",G55),"")</f>
        <v>b)  0</v>
      </c>
      <c r="D55" s="102"/>
      <c r="G55" s="13">
        <f>IF(L57="FIN","",LOOKUP(I53,DATOS!A:A,DATOS!K:K))</f>
        <v>0</v>
      </c>
      <c r="I55" s="10" t="s">
        <v>45</v>
      </c>
      <c r="J55" s="5">
        <f ca="1">IF(PORTADA!$E$35="A",R54,0)</f>
        <v>0</v>
      </c>
      <c r="K55" s="5"/>
      <c r="L55" s="5"/>
      <c r="M55" s="5"/>
      <c r="N55" s="5"/>
      <c r="O55" s="5">
        <f>N54-O54</f>
        <v>0</v>
      </c>
      <c r="P55" s="6" t="s">
        <v>1</v>
      </c>
      <c r="Q55" s="5" t="str">
        <f>CONCATENATE(B55,P55)</f>
        <v>B</v>
      </c>
      <c r="R55" s="5"/>
    </row>
    <row r="56" spans="1:18" ht="15" x14ac:dyDescent="0.25">
      <c r="A56" s="131"/>
      <c r="B56" s="100"/>
      <c r="C56" s="123" t="str">
        <f ca="1">IF(PORTADA!$E$35="A",CONCATENATE(I56," ",G56),"")</f>
        <v>c)  0</v>
      </c>
      <c r="D56" s="102"/>
      <c r="G56" s="13">
        <f>IF(L57="FIN","",LOOKUP(I53,DATOS!A:A,DATOS!L:L))</f>
        <v>0</v>
      </c>
      <c r="I56" s="10" t="s">
        <v>46</v>
      </c>
      <c r="J56" s="5"/>
      <c r="K56" s="5"/>
      <c r="L56" s="5"/>
      <c r="M56" s="5"/>
      <c r="N56" s="5"/>
      <c r="O56" s="5"/>
      <c r="P56" s="6" t="s">
        <v>2</v>
      </c>
      <c r="Q56" s="5" t="str">
        <f>CONCATENATE(B56,P56)</f>
        <v>C</v>
      </c>
      <c r="R56" s="5"/>
    </row>
    <row r="57" spans="1:18" ht="15" x14ac:dyDescent="0.25">
      <c r="A57" s="131"/>
      <c r="B57" s="100"/>
      <c r="C57" s="123" t="str">
        <f ca="1">IF(PORTADA!$E$35="A",CONCATENATE(I57," ",G57),"")</f>
        <v>d) 0</v>
      </c>
      <c r="D57" s="102"/>
      <c r="G57" s="13">
        <f>IF(L57="FIN","",LOOKUP(I53,DATOS!A:A,DATOS!M:M))</f>
        <v>0</v>
      </c>
      <c r="I57" s="10" t="s">
        <v>47</v>
      </c>
      <c r="J57" s="17">
        <f>LOOKUP(I53,DATOS!A:A,DATOS!F:F)</f>
        <v>9</v>
      </c>
      <c r="K57" s="18" t="str">
        <f>LOOKUP(I53,DATOS!A:A,DATOS!D:D)</f>
        <v>TEST 2</v>
      </c>
      <c r="L57" s="16" t="str">
        <f>IF(J57=J53,"","FIN")</f>
        <v/>
      </c>
      <c r="M57" s="5"/>
      <c r="N57" s="5"/>
      <c r="O57" s="5"/>
      <c r="P57" s="6" t="s">
        <v>3</v>
      </c>
      <c r="Q57" s="5" t="str">
        <f>CONCATENATE(B57,P57)</f>
        <v>D</v>
      </c>
      <c r="R57" s="5"/>
    </row>
    <row r="58" spans="1:18" ht="15" x14ac:dyDescent="0.25">
      <c r="A58" s="92"/>
      <c r="B58" s="103"/>
      <c r="C58" s="126"/>
      <c r="D58" s="104"/>
    </row>
    <row r="59" spans="1:18" ht="15" x14ac:dyDescent="0.25">
      <c r="A59" s="92"/>
      <c r="B59" s="97"/>
      <c r="C59" s="122" t="str">
        <f ca="1">IF(PORTADA!$E$35="A",CONCATENATE(J59,".- ",G59),"")</f>
        <v>10.- 0</v>
      </c>
      <c r="D59" s="99"/>
      <c r="E59" s="92"/>
      <c r="F59" s="92"/>
      <c r="G59" s="15">
        <f>IF(L63="FIN","",LOOKUP(I59,DATOS!A:A,DATOS!G:G))</f>
        <v>0</v>
      </c>
      <c r="H59" s="15">
        <f>IF(L63="FIN",0,LOOKUP(I59,DATOS!A:A,DATOS!N:N))</f>
        <v>0</v>
      </c>
      <c r="I59" s="10">
        <f>+I53+1</f>
        <v>30</v>
      </c>
      <c r="J59" s="7">
        <f>+J53+1</f>
        <v>10</v>
      </c>
      <c r="K59" s="5" t="s">
        <v>32</v>
      </c>
      <c r="L59" s="5" t="s">
        <v>33</v>
      </c>
      <c r="M59" s="5" t="s">
        <v>38</v>
      </c>
      <c r="N59" s="5" t="s">
        <v>34</v>
      </c>
      <c r="O59" s="5" t="s">
        <v>35</v>
      </c>
      <c r="P59" s="5" t="s">
        <v>36</v>
      </c>
      <c r="Q59" s="5" t="str">
        <f>CONCATENATE("X",H59)</f>
        <v>X0</v>
      </c>
      <c r="R59" s="5" t="s">
        <v>37</v>
      </c>
    </row>
    <row r="60" spans="1:18" ht="15" x14ac:dyDescent="0.25">
      <c r="A60" s="131">
        <f ca="1">IF($E$2="X",0,IF(J61&gt;2,H59,J61))</f>
        <v>0</v>
      </c>
      <c r="B60" s="100"/>
      <c r="C60" s="123" t="str">
        <f ca="1">IF(PORTADA!$E$35="A",CONCATENATE(I60," ",G60),"")</f>
        <v>a)  0</v>
      </c>
      <c r="D60" s="102"/>
      <c r="G60" s="13">
        <f>IF(L63="FIN","",LOOKUP(I59,DATOS!A:A,DATOS!J:J))</f>
        <v>0</v>
      </c>
      <c r="I60" s="10" t="s">
        <v>44</v>
      </c>
      <c r="J60" s="5" t="s">
        <v>5</v>
      </c>
      <c r="K60" s="5">
        <f>IF(L60&gt;0,0,O60)</f>
        <v>0</v>
      </c>
      <c r="L60" s="5">
        <f>IF(O61&gt;0,1,0)</f>
        <v>0</v>
      </c>
      <c r="M60" s="5">
        <f>IF(L60=1,-1/COUNTA(P60:P63),0)</f>
        <v>0</v>
      </c>
      <c r="N60" s="5">
        <f>COUNTA(B60:B63)</f>
        <v>0</v>
      </c>
      <c r="O60" s="5">
        <f>COUNTIF(Q60:Q63,Q59)</f>
        <v>0</v>
      </c>
      <c r="P60" s="6" t="s">
        <v>0</v>
      </c>
      <c r="Q60" s="5" t="str">
        <f>CONCATENATE(B60,P60)</f>
        <v>A</v>
      </c>
      <c r="R60" s="5">
        <f>IF(O60&gt;0,O60+N60,N60*3)</f>
        <v>0</v>
      </c>
    </row>
    <row r="61" spans="1:18" ht="15" x14ac:dyDescent="0.25">
      <c r="A61" s="131"/>
      <c r="B61" s="100"/>
      <c r="C61" s="123" t="str">
        <f ca="1">IF(PORTADA!$E$35="A",CONCATENATE(I61," ",G61),"")</f>
        <v>b)  0</v>
      </c>
      <c r="D61" s="102"/>
      <c r="G61" s="13">
        <f>IF(L63="FIN","",LOOKUP(I59,DATOS!A:A,DATOS!K:K))</f>
        <v>0</v>
      </c>
      <c r="I61" s="10" t="s">
        <v>45</v>
      </c>
      <c r="J61" s="5">
        <f ca="1">IF(PORTADA!$E$35="A",R60,0)</f>
        <v>0</v>
      </c>
      <c r="K61" s="5"/>
      <c r="L61" s="5"/>
      <c r="M61" s="5"/>
      <c r="N61" s="5"/>
      <c r="O61" s="5">
        <f>N60-O60</f>
        <v>0</v>
      </c>
      <c r="P61" s="6" t="s">
        <v>1</v>
      </c>
      <c r="Q61" s="5" t="str">
        <f>CONCATENATE(B61,P61)</f>
        <v>B</v>
      </c>
      <c r="R61" s="5"/>
    </row>
    <row r="62" spans="1:18" ht="15" x14ac:dyDescent="0.25">
      <c r="A62" s="131"/>
      <c r="B62" s="100"/>
      <c r="C62" s="123" t="str">
        <f ca="1">IF(PORTADA!$E$35="A",CONCATENATE(I62," ",G62),"")</f>
        <v>c)  0</v>
      </c>
      <c r="D62" s="102"/>
      <c r="G62" s="13">
        <f>IF(L63="FIN","",LOOKUP(I59,DATOS!A:A,DATOS!L:L))</f>
        <v>0</v>
      </c>
      <c r="I62" s="10" t="s">
        <v>46</v>
      </c>
      <c r="J62" s="5"/>
      <c r="K62" s="5"/>
      <c r="L62" s="5"/>
      <c r="M62" s="5"/>
      <c r="N62" s="5"/>
      <c r="O62" s="5"/>
      <c r="P62" s="6" t="s">
        <v>2</v>
      </c>
      <c r="Q62" s="5" t="str">
        <f>CONCATENATE(B62,P62)</f>
        <v>C</v>
      </c>
      <c r="R62" s="5"/>
    </row>
    <row r="63" spans="1:18" ht="15" x14ac:dyDescent="0.25">
      <c r="A63" s="131"/>
      <c r="B63" s="100"/>
      <c r="C63" s="123" t="str">
        <f ca="1">IF(PORTADA!$E$35="A",CONCATENATE(I63," ",G63),"")</f>
        <v>d) 0</v>
      </c>
      <c r="D63" s="102"/>
      <c r="G63" s="13">
        <f>IF(L63="FIN","",LOOKUP(I59,DATOS!A:A,DATOS!M:M))</f>
        <v>0</v>
      </c>
      <c r="I63" s="10" t="s">
        <v>47</v>
      </c>
      <c r="J63" s="17">
        <f>LOOKUP(I59,DATOS!A:A,DATOS!F:F)</f>
        <v>10</v>
      </c>
      <c r="K63" s="18" t="str">
        <f>LOOKUP(I59,DATOS!A:A,DATOS!D:D)</f>
        <v>TEST 2</v>
      </c>
      <c r="L63" s="16" t="str">
        <f>IF(J63=J59,"","FIN")</f>
        <v/>
      </c>
      <c r="M63" s="5"/>
      <c r="N63" s="5"/>
      <c r="O63" s="5"/>
      <c r="P63" s="6" t="s">
        <v>3</v>
      </c>
      <c r="Q63" s="5" t="str">
        <f>CONCATENATE(B63,P63)</f>
        <v>D</v>
      </c>
      <c r="R63" s="5"/>
    </row>
    <row r="64" spans="1:18" ht="15" x14ac:dyDescent="0.25">
      <c r="A64" s="92"/>
      <c r="B64" s="103"/>
      <c r="C64" s="126"/>
      <c r="D64" s="104"/>
    </row>
    <row r="65" spans="1:18" ht="15" x14ac:dyDescent="0.25">
      <c r="A65" s="92"/>
      <c r="B65" s="97"/>
      <c r="C65" s="122" t="str">
        <f ca="1">IF(PORTADA!$E$35="A",CONCATENATE(J65,".- ",G65),"")</f>
        <v>11.- 0</v>
      </c>
      <c r="D65" s="99"/>
      <c r="E65" s="92"/>
      <c r="F65" s="92"/>
      <c r="G65" s="15">
        <f>IF(L69="FIN","",LOOKUP(I65,DATOS!A:A,DATOS!G:G))</f>
        <v>0</v>
      </c>
      <c r="H65" s="15">
        <f>IF(L69="FIN",0,LOOKUP(I65,DATOS!A:A,DATOS!N:N))</f>
        <v>0</v>
      </c>
      <c r="I65" s="10">
        <f>+I59+1</f>
        <v>31</v>
      </c>
      <c r="J65" s="7">
        <f>+J59+1</f>
        <v>11</v>
      </c>
      <c r="K65" s="5" t="s">
        <v>32</v>
      </c>
      <c r="L65" s="5" t="s">
        <v>33</v>
      </c>
      <c r="M65" s="5" t="s">
        <v>38</v>
      </c>
      <c r="N65" s="5" t="s">
        <v>34</v>
      </c>
      <c r="O65" s="5" t="s">
        <v>35</v>
      </c>
      <c r="P65" s="5" t="s">
        <v>36</v>
      </c>
      <c r="Q65" s="5" t="str">
        <f>CONCATENATE("X",H65)</f>
        <v>X0</v>
      </c>
      <c r="R65" s="5" t="s">
        <v>37</v>
      </c>
    </row>
    <row r="66" spans="1:18" ht="15" x14ac:dyDescent="0.25">
      <c r="A66" s="131">
        <f ca="1">IF($E$2="X",0,IF(J67&gt;2,H65,J67))</f>
        <v>0</v>
      </c>
      <c r="B66" s="100"/>
      <c r="C66" s="123" t="str">
        <f ca="1">IF(PORTADA!$E$35="A",CONCATENATE(I66," ",G66),"")</f>
        <v>a)  0</v>
      </c>
      <c r="D66" s="102"/>
      <c r="G66" s="13">
        <f>IF(L69="FIN","",LOOKUP(I65,DATOS!A:A,DATOS!J:J))</f>
        <v>0</v>
      </c>
      <c r="I66" s="10" t="s">
        <v>44</v>
      </c>
      <c r="J66" s="5" t="s">
        <v>5</v>
      </c>
      <c r="K66" s="5">
        <f>IF(L66&gt;0,0,O66)</f>
        <v>0</v>
      </c>
      <c r="L66" s="5">
        <f>IF(O67&gt;0,1,0)</f>
        <v>0</v>
      </c>
      <c r="M66" s="5">
        <f>IF(L66=1,-1/COUNTA(P66:P69),0)</f>
        <v>0</v>
      </c>
      <c r="N66" s="5">
        <f>COUNTA(B66:B69)</f>
        <v>0</v>
      </c>
      <c r="O66" s="5">
        <f>COUNTIF(Q66:Q69,Q65)</f>
        <v>0</v>
      </c>
      <c r="P66" s="6" t="s">
        <v>0</v>
      </c>
      <c r="Q66" s="5" t="str">
        <f>CONCATENATE(B66,P66)</f>
        <v>A</v>
      </c>
      <c r="R66" s="5">
        <f>IF(O66&gt;0,O66+N66,N66*3)</f>
        <v>0</v>
      </c>
    </row>
    <row r="67" spans="1:18" ht="15" x14ac:dyDescent="0.25">
      <c r="A67" s="131"/>
      <c r="B67" s="100"/>
      <c r="C67" s="123" t="str">
        <f ca="1">IF(PORTADA!$E$35="A",CONCATENATE(I67," ",G67),"")</f>
        <v>b)  0</v>
      </c>
      <c r="D67" s="102"/>
      <c r="G67" s="13">
        <f>IF(L69="FIN","",LOOKUP(I65,DATOS!A:A,DATOS!K:K))</f>
        <v>0</v>
      </c>
      <c r="I67" s="10" t="s">
        <v>45</v>
      </c>
      <c r="J67" s="5">
        <f ca="1">IF(PORTADA!$E$35="A",R66,0)</f>
        <v>0</v>
      </c>
      <c r="K67" s="5"/>
      <c r="L67" s="5"/>
      <c r="M67" s="5"/>
      <c r="N67" s="5"/>
      <c r="O67" s="5">
        <f>N66-O66</f>
        <v>0</v>
      </c>
      <c r="P67" s="6" t="s">
        <v>1</v>
      </c>
      <c r="Q67" s="5" t="str">
        <f>CONCATENATE(B67,P67)</f>
        <v>B</v>
      </c>
      <c r="R67" s="5"/>
    </row>
    <row r="68" spans="1:18" ht="15" x14ac:dyDescent="0.25">
      <c r="A68" s="131"/>
      <c r="B68" s="100"/>
      <c r="C68" s="123" t="str">
        <f ca="1">IF(PORTADA!$E$35="A",CONCATENATE(I68," ",G68),"")</f>
        <v>c)  0</v>
      </c>
      <c r="D68" s="102"/>
      <c r="G68" s="13">
        <f>IF(L69="FIN","",LOOKUP(I65,DATOS!A:A,DATOS!L:L))</f>
        <v>0</v>
      </c>
      <c r="I68" s="10" t="s">
        <v>46</v>
      </c>
      <c r="J68" s="5"/>
      <c r="K68" s="5"/>
      <c r="L68" s="5"/>
      <c r="M68" s="5"/>
      <c r="N68" s="5"/>
      <c r="O68" s="5"/>
      <c r="P68" s="6" t="s">
        <v>2</v>
      </c>
      <c r="Q68" s="5" t="str">
        <f>CONCATENATE(B68,P68)</f>
        <v>C</v>
      </c>
      <c r="R68" s="5"/>
    </row>
    <row r="69" spans="1:18" ht="15" x14ac:dyDescent="0.25">
      <c r="A69" s="131"/>
      <c r="B69" s="100"/>
      <c r="C69" s="123" t="str">
        <f ca="1">IF(PORTADA!$E$35="A",CONCATENATE(I69," ",G69),"")</f>
        <v>d) 0</v>
      </c>
      <c r="D69" s="102"/>
      <c r="G69" s="13">
        <f>IF(L69="FIN","",LOOKUP(I65,DATOS!A:A,DATOS!M:M))</f>
        <v>0</v>
      </c>
      <c r="I69" s="10" t="s">
        <v>47</v>
      </c>
      <c r="J69" s="17">
        <f>LOOKUP(I65,DATOS!A:A,DATOS!F:F)</f>
        <v>11</v>
      </c>
      <c r="K69" s="18" t="str">
        <f>LOOKUP(I65,DATOS!A:A,DATOS!D:D)</f>
        <v>TEST 2</v>
      </c>
      <c r="L69" s="16" t="str">
        <f>IF(J69=J65,"","FIN")</f>
        <v/>
      </c>
      <c r="M69" s="5"/>
      <c r="N69" s="5"/>
      <c r="O69" s="5"/>
      <c r="P69" s="6" t="s">
        <v>3</v>
      </c>
      <c r="Q69" s="5" t="str">
        <f>CONCATENATE(B69,P69)</f>
        <v>D</v>
      </c>
      <c r="R69" s="5"/>
    </row>
    <row r="70" spans="1:18" ht="15" x14ac:dyDescent="0.25">
      <c r="A70" s="92"/>
      <c r="B70" s="103"/>
      <c r="C70" s="126"/>
      <c r="D70" s="104"/>
    </row>
    <row r="71" spans="1:18" ht="15" x14ac:dyDescent="0.25">
      <c r="A71" s="92"/>
      <c r="B71" s="97"/>
      <c r="C71" s="122" t="str">
        <f ca="1">IF(PORTADA!$E$35="A",CONCATENATE(J71,".- ",G71),"")</f>
        <v>12.- 0</v>
      </c>
      <c r="D71" s="99"/>
      <c r="E71" s="92"/>
      <c r="F71" s="92"/>
      <c r="G71" s="15">
        <f>IF(L75="FIN","",LOOKUP(I71,DATOS!A:A,DATOS!G:G))</f>
        <v>0</v>
      </c>
      <c r="H71" s="15">
        <f>IF(L75="FIN",0,LOOKUP(I71,DATOS!A:A,DATOS!N:N))</f>
        <v>0</v>
      </c>
      <c r="I71" s="10">
        <f>+I65+1</f>
        <v>32</v>
      </c>
      <c r="J71" s="7">
        <f>+J65+1</f>
        <v>12</v>
      </c>
      <c r="K71" s="5" t="s">
        <v>32</v>
      </c>
      <c r="L71" s="5" t="s">
        <v>33</v>
      </c>
      <c r="M71" s="5" t="s">
        <v>38</v>
      </c>
      <c r="N71" s="5" t="s">
        <v>34</v>
      </c>
      <c r="O71" s="5" t="s">
        <v>35</v>
      </c>
      <c r="P71" s="5" t="s">
        <v>36</v>
      </c>
      <c r="Q71" s="5" t="str">
        <f>CONCATENATE("X",H71)</f>
        <v>X0</v>
      </c>
      <c r="R71" s="5" t="s">
        <v>37</v>
      </c>
    </row>
    <row r="72" spans="1:18" ht="15" x14ac:dyDescent="0.25">
      <c r="A72" s="131">
        <f ca="1">IF($E$2="X",0,IF(J73&gt;2,H71,J73))</f>
        <v>0</v>
      </c>
      <c r="B72" s="100"/>
      <c r="C72" s="123" t="str">
        <f ca="1">IF(PORTADA!$E$35="A",CONCATENATE(I72," ",G72),"")</f>
        <v>a)  0</v>
      </c>
      <c r="D72" s="102"/>
      <c r="G72" s="13">
        <f>IF(L75="FIN","",LOOKUP(I71,DATOS!A:A,DATOS!J:J))</f>
        <v>0</v>
      </c>
      <c r="I72" s="10" t="s">
        <v>44</v>
      </c>
      <c r="J72" s="5" t="s">
        <v>5</v>
      </c>
      <c r="K72" s="5">
        <f>IF(L72&gt;0,0,O72)</f>
        <v>0</v>
      </c>
      <c r="L72" s="5">
        <f>IF(O73&gt;0,1,0)</f>
        <v>0</v>
      </c>
      <c r="M72" s="5">
        <f>IF(L72=1,-1/COUNTA(P72:P75),0)</f>
        <v>0</v>
      </c>
      <c r="N72" s="5">
        <f>COUNTA(B72:B75)</f>
        <v>0</v>
      </c>
      <c r="O72" s="5">
        <f>COUNTIF(Q72:Q75,Q71)</f>
        <v>0</v>
      </c>
      <c r="P72" s="6" t="s">
        <v>0</v>
      </c>
      <c r="Q72" s="5" t="str">
        <f>CONCATENATE(B72,P72)</f>
        <v>A</v>
      </c>
      <c r="R72" s="5">
        <f>IF(O72&gt;0,O72+N72,N72*3)</f>
        <v>0</v>
      </c>
    </row>
    <row r="73" spans="1:18" ht="15" x14ac:dyDescent="0.25">
      <c r="A73" s="131"/>
      <c r="B73" s="100"/>
      <c r="C73" s="123" t="str">
        <f ca="1">IF(PORTADA!$E$35="A",CONCATENATE(I73," ",G73),"")</f>
        <v>b)  0</v>
      </c>
      <c r="D73" s="102"/>
      <c r="G73" s="13">
        <f>IF(L75="FIN","",LOOKUP(I71,DATOS!A:A,DATOS!K:K))</f>
        <v>0</v>
      </c>
      <c r="I73" s="10" t="s">
        <v>45</v>
      </c>
      <c r="J73" s="5">
        <f ca="1">IF(PORTADA!$E$35="A",R72,0)</f>
        <v>0</v>
      </c>
      <c r="K73" s="5"/>
      <c r="L73" s="5"/>
      <c r="M73" s="5"/>
      <c r="N73" s="5"/>
      <c r="O73" s="5">
        <f>N72-O72</f>
        <v>0</v>
      </c>
      <c r="P73" s="6" t="s">
        <v>1</v>
      </c>
      <c r="Q73" s="5" t="str">
        <f>CONCATENATE(B73,P73)</f>
        <v>B</v>
      </c>
      <c r="R73" s="5"/>
    </row>
    <row r="74" spans="1:18" ht="15" x14ac:dyDescent="0.25">
      <c r="A74" s="131"/>
      <c r="B74" s="100"/>
      <c r="C74" s="123" t="str">
        <f ca="1">IF(PORTADA!$E$35="A",CONCATENATE(I74," ",G74),"")</f>
        <v>c)  0</v>
      </c>
      <c r="D74" s="102"/>
      <c r="G74" s="13">
        <f>IF(L75="FIN","",LOOKUP(I71,DATOS!A:A,DATOS!L:L))</f>
        <v>0</v>
      </c>
      <c r="I74" s="10" t="s">
        <v>46</v>
      </c>
      <c r="J74" s="5"/>
      <c r="K74" s="5"/>
      <c r="L74" s="5"/>
      <c r="M74" s="5"/>
      <c r="N74" s="5"/>
      <c r="O74" s="5"/>
      <c r="P74" s="6" t="s">
        <v>2</v>
      </c>
      <c r="Q74" s="5" t="str">
        <f>CONCATENATE(B74,P74)</f>
        <v>C</v>
      </c>
      <c r="R74" s="5"/>
    </row>
    <row r="75" spans="1:18" ht="15" x14ac:dyDescent="0.25">
      <c r="A75" s="131"/>
      <c r="B75" s="100"/>
      <c r="C75" s="123" t="str">
        <f ca="1">IF(PORTADA!$E$35="A",CONCATENATE(I75," ",G75),"")</f>
        <v>d) 0</v>
      </c>
      <c r="D75" s="102"/>
      <c r="G75" s="13">
        <f>IF(L75="FIN","",LOOKUP(I71,DATOS!A:A,DATOS!M:M))</f>
        <v>0</v>
      </c>
      <c r="I75" s="10" t="s">
        <v>47</v>
      </c>
      <c r="J75" s="17">
        <f>LOOKUP(I71,DATOS!A:A,DATOS!F:F)</f>
        <v>12</v>
      </c>
      <c r="K75" s="18" t="str">
        <f>LOOKUP(I71,DATOS!A:A,DATOS!D:D)</f>
        <v>TEST 2</v>
      </c>
      <c r="L75" s="16" t="str">
        <f>IF(J75=J71,"","FIN")</f>
        <v/>
      </c>
      <c r="M75" s="5"/>
      <c r="N75" s="5"/>
      <c r="O75" s="5"/>
      <c r="P75" s="6" t="s">
        <v>3</v>
      </c>
      <c r="Q75" s="5" t="str">
        <f>CONCATENATE(B75,P75)</f>
        <v>D</v>
      </c>
      <c r="R75" s="5"/>
    </row>
    <row r="76" spans="1:18" ht="15" x14ac:dyDescent="0.25">
      <c r="A76" s="92"/>
      <c r="B76" s="103"/>
      <c r="C76" s="126"/>
      <c r="D76" s="104"/>
    </row>
    <row r="77" spans="1:18" ht="15" x14ac:dyDescent="0.25">
      <c r="A77" s="92"/>
      <c r="B77" s="97"/>
      <c r="C77" s="122" t="str">
        <f ca="1">IF(PORTADA!$E$35="A",CONCATENATE(J77,".- ",G77),"")</f>
        <v>13.- 0</v>
      </c>
      <c r="D77" s="99"/>
      <c r="E77" s="92"/>
      <c r="F77" s="92"/>
      <c r="G77" s="15">
        <f>IF(L81="FIN","",LOOKUP(I77,DATOS!A:A,DATOS!G:G))</f>
        <v>0</v>
      </c>
      <c r="H77" s="15">
        <f>IF(L81="FIN",0,LOOKUP(I77,DATOS!A:A,DATOS!N:N))</f>
        <v>0</v>
      </c>
      <c r="I77" s="10">
        <f>+I71+1</f>
        <v>33</v>
      </c>
      <c r="J77" s="7">
        <f>+J71+1</f>
        <v>13</v>
      </c>
      <c r="K77" s="5" t="s">
        <v>32</v>
      </c>
      <c r="L77" s="5" t="s">
        <v>33</v>
      </c>
      <c r="M77" s="5" t="s">
        <v>38</v>
      </c>
      <c r="N77" s="5" t="s">
        <v>34</v>
      </c>
      <c r="O77" s="5" t="s">
        <v>35</v>
      </c>
      <c r="P77" s="5" t="s">
        <v>36</v>
      </c>
      <c r="Q77" s="5" t="str">
        <f>CONCATENATE("X",H77)</f>
        <v>X0</v>
      </c>
      <c r="R77" s="5" t="s">
        <v>37</v>
      </c>
    </row>
    <row r="78" spans="1:18" ht="15" x14ac:dyDescent="0.25">
      <c r="A78" s="131">
        <f ca="1">IF($E$2="X",0,IF(J79&gt;2,H77,J79))</f>
        <v>0</v>
      </c>
      <c r="B78" s="100"/>
      <c r="C78" s="123" t="str">
        <f ca="1">IF(PORTADA!$E$35="A",CONCATENATE(I78," ",G78),"")</f>
        <v>a)  0</v>
      </c>
      <c r="D78" s="102"/>
      <c r="G78" s="13">
        <f>IF(L81="FIN","",LOOKUP(I77,DATOS!A:A,DATOS!J:J))</f>
        <v>0</v>
      </c>
      <c r="I78" s="10" t="s">
        <v>44</v>
      </c>
      <c r="J78" s="5" t="s">
        <v>5</v>
      </c>
      <c r="K78" s="5">
        <f>IF(L78&gt;0,0,O78)</f>
        <v>0</v>
      </c>
      <c r="L78" s="5">
        <f>IF(O79&gt;0,1,0)</f>
        <v>0</v>
      </c>
      <c r="M78" s="5">
        <f>IF(L78=1,-1/COUNTA(P78:P81),0)</f>
        <v>0</v>
      </c>
      <c r="N78" s="5">
        <f>COUNTA(B78:B81)</f>
        <v>0</v>
      </c>
      <c r="O78" s="5">
        <f>COUNTIF(Q78:Q81,Q77)</f>
        <v>0</v>
      </c>
      <c r="P78" s="6" t="s">
        <v>0</v>
      </c>
      <c r="Q78" s="5" t="str">
        <f>CONCATENATE(B78,P78)</f>
        <v>A</v>
      </c>
      <c r="R78" s="5">
        <f>IF(O78&gt;0,O78+N78,N78*3)</f>
        <v>0</v>
      </c>
    </row>
    <row r="79" spans="1:18" ht="15" x14ac:dyDescent="0.25">
      <c r="A79" s="131"/>
      <c r="B79" s="100"/>
      <c r="C79" s="123" t="str">
        <f ca="1">IF(PORTADA!$E$35="A",CONCATENATE(I79," ",G79),"")</f>
        <v>b)  0</v>
      </c>
      <c r="D79" s="102"/>
      <c r="G79" s="13">
        <f>IF(L81="FIN","",LOOKUP(I77,DATOS!A:A,DATOS!K:K))</f>
        <v>0</v>
      </c>
      <c r="I79" s="10" t="s">
        <v>45</v>
      </c>
      <c r="J79" s="5">
        <f ca="1">IF(PORTADA!$E$35="A",R78,0)</f>
        <v>0</v>
      </c>
      <c r="K79" s="5"/>
      <c r="L79" s="5"/>
      <c r="M79" s="5"/>
      <c r="N79" s="5"/>
      <c r="O79" s="5">
        <f>N78-O78</f>
        <v>0</v>
      </c>
      <c r="P79" s="6" t="s">
        <v>1</v>
      </c>
      <c r="Q79" s="5" t="str">
        <f>CONCATENATE(B79,P79)</f>
        <v>B</v>
      </c>
      <c r="R79" s="5"/>
    </row>
    <row r="80" spans="1:18" ht="15" x14ac:dyDescent="0.25">
      <c r="A80" s="131"/>
      <c r="B80" s="100"/>
      <c r="C80" s="123" t="str">
        <f ca="1">IF(PORTADA!$E$35="A",CONCATENATE(I80," ",G80),"")</f>
        <v>c)  0</v>
      </c>
      <c r="D80" s="102"/>
      <c r="G80" s="13">
        <f>IF(L81="FIN","",LOOKUP(I77,DATOS!A:A,DATOS!L:L))</f>
        <v>0</v>
      </c>
      <c r="I80" s="10" t="s">
        <v>46</v>
      </c>
      <c r="J80" s="5"/>
      <c r="K80" s="5"/>
      <c r="L80" s="5"/>
      <c r="M80" s="5"/>
      <c r="N80" s="5"/>
      <c r="O80" s="5"/>
      <c r="P80" s="6" t="s">
        <v>2</v>
      </c>
      <c r="Q80" s="5" t="str">
        <f>CONCATENATE(B80,P80)</f>
        <v>C</v>
      </c>
      <c r="R80" s="5"/>
    </row>
    <row r="81" spans="1:18" ht="15" x14ac:dyDescent="0.25">
      <c r="A81" s="131"/>
      <c r="B81" s="100"/>
      <c r="C81" s="123" t="str">
        <f ca="1">IF(PORTADA!$E$35="A",CONCATENATE(I81," ",G81),"")</f>
        <v>d) 0</v>
      </c>
      <c r="D81" s="102"/>
      <c r="G81" s="13">
        <f>IF(L81="FIN","",LOOKUP(I77,DATOS!A:A,DATOS!M:M))</f>
        <v>0</v>
      </c>
      <c r="I81" s="10" t="s">
        <v>47</v>
      </c>
      <c r="J81" s="17">
        <f>LOOKUP(I77,DATOS!A:A,DATOS!F:F)</f>
        <v>13</v>
      </c>
      <c r="K81" s="18" t="str">
        <f>LOOKUP(I77,DATOS!A:A,DATOS!D:D)</f>
        <v>TEST 2</v>
      </c>
      <c r="L81" s="16" t="str">
        <f>IF(J81=J77,"","FIN")</f>
        <v/>
      </c>
      <c r="M81" s="5"/>
      <c r="N81" s="5"/>
      <c r="O81" s="5"/>
      <c r="P81" s="6" t="s">
        <v>3</v>
      </c>
      <c r="Q81" s="5" t="str">
        <f>CONCATENATE(B81,P81)</f>
        <v>D</v>
      </c>
      <c r="R81" s="5"/>
    </row>
    <row r="82" spans="1:18" ht="15" x14ac:dyDescent="0.25">
      <c r="A82" s="92"/>
      <c r="B82" s="103"/>
      <c r="C82" s="126"/>
      <c r="D82" s="104"/>
    </row>
    <row r="83" spans="1:18" ht="15" x14ac:dyDescent="0.25">
      <c r="A83" s="92"/>
      <c r="B83" s="97"/>
      <c r="C83" s="122" t="str">
        <f ca="1">IF(PORTADA!$E$35="A",CONCATENATE(J83,".- ",G83),"")</f>
        <v>14.- 0</v>
      </c>
      <c r="D83" s="99"/>
      <c r="E83" s="92"/>
      <c r="F83" s="92"/>
      <c r="G83" s="15">
        <f>IF(L87="FIN","",LOOKUP(I83,DATOS!A:A,DATOS!G:G))</f>
        <v>0</v>
      </c>
      <c r="H83" s="15">
        <f>IF(L87="FIN",0,LOOKUP(I83,DATOS!A:A,DATOS!N:N))</f>
        <v>0</v>
      </c>
      <c r="I83" s="10">
        <f>+I77+1</f>
        <v>34</v>
      </c>
      <c r="J83" s="7">
        <f>+J77+1</f>
        <v>14</v>
      </c>
      <c r="K83" s="5" t="s">
        <v>32</v>
      </c>
      <c r="L83" s="5" t="s">
        <v>33</v>
      </c>
      <c r="M83" s="5" t="s">
        <v>38</v>
      </c>
      <c r="N83" s="5" t="s">
        <v>34</v>
      </c>
      <c r="O83" s="5" t="s">
        <v>35</v>
      </c>
      <c r="P83" s="5" t="s">
        <v>36</v>
      </c>
      <c r="Q83" s="5" t="str">
        <f>CONCATENATE("X",H83)</f>
        <v>X0</v>
      </c>
      <c r="R83" s="5" t="s">
        <v>37</v>
      </c>
    </row>
    <row r="84" spans="1:18" ht="15" x14ac:dyDescent="0.25">
      <c r="A84" s="131">
        <f ca="1">IF($E$2="X",0,IF(J85&gt;2,H83,J85))</f>
        <v>0</v>
      </c>
      <c r="B84" s="100"/>
      <c r="C84" s="123" t="str">
        <f ca="1">IF(PORTADA!$E$35="A",CONCATENATE(I84," ",G84),"")</f>
        <v>a)  0</v>
      </c>
      <c r="D84" s="102"/>
      <c r="G84" s="13">
        <f>IF(L87="FIN","",LOOKUP(I83,DATOS!A:A,DATOS!J:J))</f>
        <v>0</v>
      </c>
      <c r="I84" s="10" t="s">
        <v>44</v>
      </c>
      <c r="J84" s="5" t="s">
        <v>5</v>
      </c>
      <c r="K84" s="5">
        <f>IF(L84&gt;0,0,O84)</f>
        <v>0</v>
      </c>
      <c r="L84" s="5">
        <f>IF(O85&gt;0,1,0)</f>
        <v>0</v>
      </c>
      <c r="M84" s="5">
        <f>IF(L84=1,-1/COUNTA(P84:P87),0)</f>
        <v>0</v>
      </c>
      <c r="N84" s="5">
        <f>COUNTA(B84:B87)</f>
        <v>0</v>
      </c>
      <c r="O84" s="5">
        <f>COUNTIF(Q84:Q87,Q83)</f>
        <v>0</v>
      </c>
      <c r="P84" s="6" t="s">
        <v>0</v>
      </c>
      <c r="Q84" s="5" t="str">
        <f>CONCATENATE(B84,P84)</f>
        <v>A</v>
      </c>
      <c r="R84" s="5">
        <f>IF(O84&gt;0,O84+N84,N84*3)</f>
        <v>0</v>
      </c>
    </row>
    <row r="85" spans="1:18" ht="15" x14ac:dyDescent="0.25">
      <c r="A85" s="131"/>
      <c r="B85" s="100"/>
      <c r="C85" s="123" t="str">
        <f ca="1">IF(PORTADA!$E$35="A",CONCATENATE(I85," ",G85),"")</f>
        <v>b)  0</v>
      </c>
      <c r="D85" s="102"/>
      <c r="G85" s="13">
        <f>IF(L87="FIN","",LOOKUP(I83,DATOS!A:A,DATOS!K:K))</f>
        <v>0</v>
      </c>
      <c r="I85" s="10" t="s">
        <v>45</v>
      </c>
      <c r="J85" s="5">
        <f ca="1">IF(PORTADA!$E$35="A",R84,0)</f>
        <v>0</v>
      </c>
      <c r="K85" s="5"/>
      <c r="L85" s="5"/>
      <c r="M85" s="5"/>
      <c r="N85" s="5"/>
      <c r="O85" s="5">
        <f>N84-O84</f>
        <v>0</v>
      </c>
      <c r="P85" s="6" t="s">
        <v>1</v>
      </c>
      <c r="Q85" s="5" t="str">
        <f>CONCATENATE(B85,P85)</f>
        <v>B</v>
      </c>
      <c r="R85" s="5"/>
    </row>
    <row r="86" spans="1:18" ht="15" x14ac:dyDescent="0.25">
      <c r="A86" s="131"/>
      <c r="B86" s="100"/>
      <c r="C86" s="123" t="str">
        <f ca="1">IF(PORTADA!$E$35="A",CONCATENATE(I86," ",G86),"")</f>
        <v>c)  0</v>
      </c>
      <c r="D86" s="102"/>
      <c r="G86" s="13">
        <f>IF(L87="FIN","",LOOKUP(I83,DATOS!A:A,DATOS!L:L))</f>
        <v>0</v>
      </c>
      <c r="I86" s="10" t="s">
        <v>46</v>
      </c>
      <c r="J86" s="5"/>
      <c r="K86" s="5"/>
      <c r="L86" s="5"/>
      <c r="M86" s="5"/>
      <c r="N86" s="5"/>
      <c r="O86" s="5"/>
      <c r="P86" s="6" t="s">
        <v>2</v>
      </c>
      <c r="Q86" s="5" t="str">
        <f>CONCATENATE(B86,P86)</f>
        <v>C</v>
      </c>
      <c r="R86" s="5"/>
    </row>
    <row r="87" spans="1:18" ht="15" x14ac:dyDescent="0.25">
      <c r="A87" s="131"/>
      <c r="B87" s="100"/>
      <c r="C87" s="123" t="str">
        <f ca="1">IF(PORTADA!$E$35="A",CONCATENATE(I87," ",G87),"")</f>
        <v>d) 0</v>
      </c>
      <c r="D87" s="102"/>
      <c r="G87" s="13">
        <f>IF(L87="FIN","",LOOKUP(I83,DATOS!A:A,DATOS!M:M))</f>
        <v>0</v>
      </c>
      <c r="I87" s="10" t="s">
        <v>47</v>
      </c>
      <c r="J87" s="17">
        <f>LOOKUP(I83,DATOS!A:A,DATOS!F:F)</f>
        <v>14</v>
      </c>
      <c r="K87" s="18" t="str">
        <f>LOOKUP(I83,DATOS!A:A,DATOS!D:D)</f>
        <v>TEST 2</v>
      </c>
      <c r="L87" s="16" t="str">
        <f>IF(J87=J83,"","FIN")</f>
        <v/>
      </c>
      <c r="M87" s="5"/>
      <c r="N87" s="5"/>
      <c r="O87" s="5"/>
      <c r="P87" s="6" t="s">
        <v>3</v>
      </c>
      <c r="Q87" s="5" t="str">
        <f>CONCATENATE(B87,P87)</f>
        <v>D</v>
      </c>
      <c r="R87" s="5"/>
    </row>
    <row r="88" spans="1:18" ht="15" x14ac:dyDescent="0.25">
      <c r="A88" s="92"/>
      <c r="B88" s="103"/>
      <c r="C88" s="126"/>
      <c r="D88" s="104"/>
    </row>
    <row r="89" spans="1:18" ht="15" x14ac:dyDescent="0.25">
      <c r="A89" s="92"/>
      <c r="B89" s="97"/>
      <c r="C89" s="122" t="str">
        <f ca="1">IF(PORTADA!$E$35="A",CONCATENATE(J89,".- ",G89),"")</f>
        <v>15.- 0</v>
      </c>
      <c r="D89" s="99"/>
      <c r="E89" s="92"/>
      <c r="F89" s="92"/>
      <c r="G89" s="15">
        <f>IF(L93="FIN","",LOOKUP(I89,DATOS!A:A,DATOS!G:G))</f>
        <v>0</v>
      </c>
      <c r="H89" s="15">
        <f>IF(L93="FIN",0,LOOKUP(I89,DATOS!A:A,DATOS!N:N))</f>
        <v>0</v>
      </c>
      <c r="I89" s="10">
        <f>+I83+1</f>
        <v>35</v>
      </c>
      <c r="J89" s="7">
        <f>+J83+1</f>
        <v>15</v>
      </c>
      <c r="K89" s="5" t="s">
        <v>32</v>
      </c>
      <c r="L89" s="5" t="s">
        <v>33</v>
      </c>
      <c r="M89" s="5" t="s">
        <v>38</v>
      </c>
      <c r="N89" s="5" t="s">
        <v>34</v>
      </c>
      <c r="O89" s="5" t="s">
        <v>35</v>
      </c>
      <c r="P89" s="5" t="s">
        <v>36</v>
      </c>
      <c r="Q89" s="5" t="str">
        <f>CONCATENATE("X",H89)</f>
        <v>X0</v>
      </c>
      <c r="R89" s="5" t="s">
        <v>37</v>
      </c>
    </row>
    <row r="90" spans="1:18" ht="15" x14ac:dyDescent="0.25">
      <c r="A90" s="131">
        <f ca="1">IF($E$2="X",0,IF(J91&gt;2,H89,J91))</f>
        <v>0</v>
      </c>
      <c r="B90" s="100"/>
      <c r="C90" s="123" t="str">
        <f ca="1">IF(PORTADA!$E$35="A",CONCATENATE(I90," ",G90),"")</f>
        <v>a)  0</v>
      </c>
      <c r="D90" s="102"/>
      <c r="G90" s="13">
        <f>IF(L93="FIN","",LOOKUP(I89,DATOS!A:A,DATOS!J:J))</f>
        <v>0</v>
      </c>
      <c r="I90" s="10" t="s">
        <v>44</v>
      </c>
      <c r="J90" s="5" t="s">
        <v>5</v>
      </c>
      <c r="K90" s="5">
        <f>IF(L90&gt;0,0,O90)</f>
        <v>0</v>
      </c>
      <c r="L90" s="5">
        <f>IF(O91&gt;0,1,0)</f>
        <v>0</v>
      </c>
      <c r="M90" s="5">
        <f>IF(L90=1,-1/COUNTA(P90:P93),0)</f>
        <v>0</v>
      </c>
      <c r="N90" s="5">
        <f>COUNTA(B90:B93)</f>
        <v>0</v>
      </c>
      <c r="O90" s="5">
        <f>COUNTIF(Q90:Q93,Q89)</f>
        <v>0</v>
      </c>
      <c r="P90" s="6" t="s">
        <v>0</v>
      </c>
      <c r="Q90" s="5" t="str">
        <f>CONCATENATE(B90,P90)</f>
        <v>A</v>
      </c>
      <c r="R90" s="5">
        <f>IF(O90&gt;0,O90+N90,N90*3)</f>
        <v>0</v>
      </c>
    </row>
    <row r="91" spans="1:18" ht="15" x14ac:dyDescent="0.25">
      <c r="A91" s="131"/>
      <c r="B91" s="100"/>
      <c r="C91" s="123" t="str">
        <f ca="1">IF(PORTADA!$E$35="A",CONCATENATE(I91," ",G91),"")</f>
        <v>b)  0</v>
      </c>
      <c r="D91" s="102"/>
      <c r="G91" s="13">
        <f>IF(L93="FIN","",LOOKUP(I89,DATOS!A:A,DATOS!K:K))</f>
        <v>0</v>
      </c>
      <c r="I91" s="10" t="s">
        <v>45</v>
      </c>
      <c r="J91" s="5">
        <f ca="1">IF(PORTADA!$E$35="A",R90,0)</f>
        <v>0</v>
      </c>
      <c r="K91" s="5"/>
      <c r="L91" s="5"/>
      <c r="M91" s="5"/>
      <c r="N91" s="5"/>
      <c r="O91" s="5">
        <f>N90-O90</f>
        <v>0</v>
      </c>
      <c r="P91" s="6" t="s">
        <v>1</v>
      </c>
      <c r="Q91" s="5" t="str">
        <f>CONCATENATE(B91,P91)</f>
        <v>B</v>
      </c>
      <c r="R91" s="5"/>
    </row>
    <row r="92" spans="1:18" ht="15" x14ac:dyDescent="0.25">
      <c r="A92" s="131"/>
      <c r="B92" s="100"/>
      <c r="C92" s="123" t="str">
        <f ca="1">IF(PORTADA!$E$35="A",CONCATENATE(I92," ",G92),"")</f>
        <v>c)  0</v>
      </c>
      <c r="D92" s="102"/>
      <c r="G92" s="13">
        <f>IF(L93="FIN","",LOOKUP(I89,DATOS!A:A,DATOS!L:L))</f>
        <v>0</v>
      </c>
      <c r="I92" s="10" t="s">
        <v>46</v>
      </c>
      <c r="J92" s="5"/>
      <c r="K92" s="5"/>
      <c r="L92" s="5"/>
      <c r="M92" s="5"/>
      <c r="N92" s="5"/>
      <c r="O92" s="5"/>
      <c r="P92" s="6" t="s">
        <v>2</v>
      </c>
      <c r="Q92" s="5" t="str">
        <f>CONCATENATE(B92,P92)</f>
        <v>C</v>
      </c>
      <c r="R92" s="5"/>
    </row>
    <row r="93" spans="1:18" ht="15" x14ac:dyDescent="0.25">
      <c r="A93" s="131"/>
      <c r="B93" s="100"/>
      <c r="C93" s="123" t="str">
        <f ca="1">IF(PORTADA!$E$35="A",CONCATENATE(I93," ",G93),"")</f>
        <v>d) 0</v>
      </c>
      <c r="D93" s="102"/>
      <c r="G93" s="13">
        <f>IF(L93="FIN","",LOOKUP(I89,DATOS!A:A,DATOS!M:M))</f>
        <v>0</v>
      </c>
      <c r="I93" s="10" t="s">
        <v>47</v>
      </c>
      <c r="J93" s="17">
        <f>LOOKUP(I89,DATOS!A:A,DATOS!F:F)</f>
        <v>15</v>
      </c>
      <c r="K93" s="18" t="str">
        <f>LOOKUP(I89,DATOS!A:A,DATOS!D:D)</f>
        <v>TEST 2</v>
      </c>
      <c r="L93" s="16" t="str">
        <f>IF(J93=J89,"","FIN")</f>
        <v/>
      </c>
      <c r="M93" s="5"/>
      <c r="N93" s="5"/>
      <c r="O93" s="5"/>
      <c r="P93" s="6" t="s">
        <v>3</v>
      </c>
      <c r="Q93" s="5" t="str">
        <f>CONCATENATE(B93,P93)</f>
        <v>D</v>
      </c>
      <c r="R93" s="5"/>
    </row>
    <row r="94" spans="1:18" ht="15" x14ac:dyDescent="0.25">
      <c r="A94" s="92"/>
      <c r="B94" s="103"/>
      <c r="C94" s="126"/>
      <c r="D94" s="104"/>
    </row>
    <row r="95" spans="1:18" ht="15" x14ac:dyDescent="0.25">
      <c r="A95" s="92"/>
      <c r="B95" s="97"/>
      <c r="C95" s="122" t="str">
        <f ca="1">IF(PORTADA!$E$35="A",CONCATENATE(J95,".- ",G95),"")</f>
        <v>16.- 0</v>
      </c>
      <c r="D95" s="99"/>
      <c r="E95" s="92"/>
      <c r="F95" s="92"/>
      <c r="G95" s="15">
        <f>IF(L99="FIN","",LOOKUP(I95,DATOS!A:A,DATOS!G:G))</f>
        <v>0</v>
      </c>
      <c r="H95" s="15">
        <f>IF(L99="FIN",0,LOOKUP(I95,DATOS!A:A,DATOS!N:N))</f>
        <v>0</v>
      </c>
      <c r="I95" s="10">
        <f>+I89+1</f>
        <v>36</v>
      </c>
      <c r="J95" s="7">
        <f>+J89+1</f>
        <v>16</v>
      </c>
      <c r="K95" s="5" t="s">
        <v>32</v>
      </c>
      <c r="L95" s="5" t="s">
        <v>33</v>
      </c>
      <c r="M95" s="5" t="s">
        <v>38</v>
      </c>
      <c r="N95" s="5" t="s">
        <v>34</v>
      </c>
      <c r="O95" s="5" t="s">
        <v>35</v>
      </c>
      <c r="P95" s="5" t="s">
        <v>36</v>
      </c>
      <c r="Q95" s="5" t="str">
        <f>CONCATENATE("X",H95)</f>
        <v>X0</v>
      </c>
      <c r="R95" s="5" t="s">
        <v>37</v>
      </c>
    </row>
    <row r="96" spans="1:18" ht="15" x14ac:dyDescent="0.25">
      <c r="A96" s="131">
        <f ca="1">IF($E$2="X",0,IF(J97&gt;2,H95,J97))</f>
        <v>0</v>
      </c>
      <c r="B96" s="100"/>
      <c r="C96" s="123" t="str">
        <f ca="1">IF(PORTADA!$E$35="A",CONCATENATE(I96," ",G96),"")</f>
        <v>a)  0</v>
      </c>
      <c r="D96" s="102"/>
      <c r="G96" s="13">
        <f>IF(L99="FIN","",LOOKUP(I95,DATOS!A:A,DATOS!J:J))</f>
        <v>0</v>
      </c>
      <c r="I96" s="10" t="s">
        <v>44</v>
      </c>
      <c r="J96" s="5" t="s">
        <v>5</v>
      </c>
      <c r="K96" s="5">
        <f>IF(L96&gt;0,0,O96)</f>
        <v>0</v>
      </c>
      <c r="L96" s="5">
        <f>IF(O97&gt;0,1,0)</f>
        <v>0</v>
      </c>
      <c r="M96" s="5">
        <f>IF(L96=1,-1/COUNTA(P96:P99),0)</f>
        <v>0</v>
      </c>
      <c r="N96" s="5">
        <f>COUNTA(B96:B99)</f>
        <v>0</v>
      </c>
      <c r="O96" s="5">
        <f>COUNTIF(Q96:Q99,Q95)</f>
        <v>0</v>
      </c>
      <c r="P96" s="6" t="s">
        <v>0</v>
      </c>
      <c r="Q96" s="5" t="str">
        <f>CONCATENATE(B96,P96)</f>
        <v>A</v>
      </c>
      <c r="R96" s="5">
        <f>IF(O96&gt;0,O96+N96,N96*3)</f>
        <v>0</v>
      </c>
    </row>
    <row r="97" spans="1:18" ht="15" x14ac:dyDescent="0.25">
      <c r="A97" s="131"/>
      <c r="B97" s="100"/>
      <c r="C97" s="123" t="str">
        <f ca="1">IF(PORTADA!$E$35="A",CONCATENATE(I97," ",G97),"")</f>
        <v>b)  0</v>
      </c>
      <c r="D97" s="102"/>
      <c r="G97" s="13">
        <f>IF(L99="FIN","",LOOKUP(I95,DATOS!A:A,DATOS!K:K))</f>
        <v>0</v>
      </c>
      <c r="I97" s="10" t="s">
        <v>45</v>
      </c>
      <c r="J97" s="5">
        <f ca="1">IF(PORTADA!$E$35="A",R96,0)</f>
        <v>0</v>
      </c>
      <c r="K97" s="5"/>
      <c r="L97" s="5"/>
      <c r="M97" s="5"/>
      <c r="N97" s="5"/>
      <c r="O97" s="5">
        <f>N96-O96</f>
        <v>0</v>
      </c>
      <c r="P97" s="6" t="s">
        <v>1</v>
      </c>
      <c r="Q97" s="5" t="str">
        <f>CONCATENATE(B97,P97)</f>
        <v>B</v>
      </c>
      <c r="R97" s="5"/>
    </row>
    <row r="98" spans="1:18" ht="15" x14ac:dyDescent="0.25">
      <c r="A98" s="131"/>
      <c r="B98" s="100"/>
      <c r="C98" s="123" t="str">
        <f ca="1">IF(PORTADA!$E$35="A",CONCATENATE(I98," ",G98),"")</f>
        <v>c)  0</v>
      </c>
      <c r="D98" s="102"/>
      <c r="G98" s="13">
        <f>IF(L99="FIN","",LOOKUP(I95,DATOS!A:A,DATOS!L:L))</f>
        <v>0</v>
      </c>
      <c r="I98" s="10" t="s">
        <v>46</v>
      </c>
      <c r="J98" s="5"/>
      <c r="K98" s="5"/>
      <c r="L98" s="5"/>
      <c r="M98" s="5"/>
      <c r="N98" s="5"/>
      <c r="O98" s="5"/>
      <c r="P98" s="6" t="s">
        <v>2</v>
      </c>
      <c r="Q98" s="5" t="str">
        <f>CONCATENATE(B98,P98)</f>
        <v>C</v>
      </c>
      <c r="R98" s="5"/>
    </row>
    <row r="99" spans="1:18" ht="15" x14ac:dyDescent="0.25">
      <c r="A99" s="131"/>
      <c r="B99" s="100"/>
      <c r="C99" s="123" t="str">
        <f ca="1">IF(PORTADA!$E$35="A",CONCATENATE(I99," ",G99),"")</f>
        <v>d) 0</v>
      </c>
      <c r="D99" s="102"/>
      <c r="G99" s="13">
        <f>IF(L99="FIN","",LOOKUP(I95,DATOS!A:A,DATOS!M:M))</f>
        <v>0</v>
      </c>
      <c r="I99" s="10" t="s">
        <v>47</v>
      </c>
      <c r="J99" s="17">
        <f>LOOKUP(I95,DATOS!A:A,DATOS!F:F)</f>
        <v>16</v>
      </c>
      <c r="K99" s="18" t="str">
        <f>LOOKUP(I95,DATOS!A:A,DATOS!D:D)</f>
        <v>TEST 2</v>
      </c>
      <c r="L99" s="16" t="str">
        <f>IF(J99=J95,"","FIN")</f>
        <v/>
      </c>
      <c r="M99" s="5"/>
      <c r="N99" s="5"/>
      <c r="O99" s="5"/>
      <c r="P99" s="6" t="s">
        <v>3</v>
      </c>
      <c r="Q99" s="5" t="str">
        <f>CONCATENATE(B99,P99)</f>
        <v>D</v>
      </c>
      <c r="R99" s="5"/>
    </row>
    <row r="100" spans="1:18" ht="15" x14ac:dyDescent="0.25">
      <c r="A100" s="92"/>
      <c r="B100" s="103"/>
      <c r="C100" s="126"/>
      <c r="D100" s="104"/>
    </row>
    <row r="101" spans="1:18" ht="15" x14ac:dyDescent="0.25">
      <c r="A101" s="92"/>
      <c r="B101" s="97"/>
      <c r="C101" s="122" t="str">
        <f ca="1">IF(PORTADA!$E$35="A",CONCATENATE(J101,".- ",G101),"")</f>
        <v>17.- 0</v>
      </c>
      <c r="D101" s="99"/>
      <c r="E101" s="92"/>
      <c r="F101" s="92"/>
      <c r="G101" s="15">
        <f>IF(L105="FIN","",LOOKUP(I101,DATOS!A:A,DATOS!G:G))</f>
        <v>0</v>
      </c>
      <c r="H101" s="15">
        <f>IF(L105="FIN",0,LOOKUP(I101,DATOS!A:A,DATOS!N:N))</f>
        <v>0</v>
      </c>
      <c r="I101" s="10">
        <f>+I95+1</f>
        <v>37</v>
      </c>
      <c r="J101" s="7">
        <f>+J95+1</f>
        <v>17</v>
      </c>
      <c r="K101" s="5" t="s">
        <v>32</v>
      </c>
      <c r="L101" s="5" t="s">
        <v>33</v>
      </c>
      <c r="M101" s="5" t="s">
        <v>38</v>
      </c>
      <c r="N101" s="5" t="s">
        <v>34</v>
      </c>
      <c r="O101" s="5" t="s">
        <v>35</v>
      </c>
      <c r="P101" s="5" t="s">
        <v>36</v>
      </c>
      <c r="Q101" s="5" t="str">
        <f>CONCATENATE("X",H101)</f>
        <v>X0</v>
      </c>
      <c r="R101" s="5" t="s">
        <v>37</v>
      </c>
    </row>
    <row r="102" spans="1:18" ht="15" x14ac:dyDescent="0.25">
      <c r="A102" s="131">
        <f ca="1">IF($E$2="X",0,IF(J103&gt;2,H101,J103))</f>
        <v>0</v>
      </c>
      <c r="B102" s="100"/>
      <c r="C102" s="123" t="str">
        <f ca="1">IF(PORTADA!$E$35="A",CONCATENATE(I102," ",G102),"")</f>
        <v>a)  0</v>
      </c>
      <c r="D102" s="102"/>
      <c r="G102" s="13">
        <f>IF(L105="FIN","",LOOKUP(I101,DATOS!A:A,DATOS!J:J))</f>
        <v>0</v>
      </c>
      <c r="I102" s="10" t="s">
        <v>44</v>
      </c>
      <c r="J102" s="5" t="s">
        <v>5</v>
      </c>
      <c r="K102" s="5">
        <f>IF(L102&gt;0,0,O102)</f>
        <v>0</v>
      </c>
      <c r="L102" s="5">
        <f>IF(O103&gt;0,1,0)</f>
        <v>0</v>
      </c>
      <c r="M102" s="5">
        <f>IF(L102=1,-1/COUNTA(P102:P105),0)</f>
        <v>0</v>
      </c>
      <c r="N102" s="5">
        <f>COUNTA(B102:B105)</f>
        <v>0</v>
      </c>
      <c r="O102" s="5">
        <f>COUNTIF(Q102:Q105,Q101)</f>
        <v>0</v>
      </c>
      <c r="P102" s="6" t="s">
        <v>0</v>
      </c>
      <c r="Q102" s="5" t="str">
        <f>CONCATENATE(B102,P102)</f>
        <v>A</v>
      </c>
      <c r="R102" s="5">
        <f>IF(O102&gt;0,O102+N102,N102*3)</f>
        <v>0</v>
      </c>
    </row>
    <row r="103" spans="1:18" ht="15" x14ac:dyDescent="0.25">
      <c r="A103" s="131"/>
      <c r="B103" s="100"/>
      <c r="C103" s="123" t="str">
        <f ca="1">IF(PORTADA!$E$35="A",CONCATENATE(I103," ",G103),"")</f>
        <v>b)  0</v>
      </c>
      <c r="D103" s="102"/>
      <c r="G103" s="13">
        <f>IF(L105="FIN","",LOOKUP(I101,DATOS!A:A,DATOS!K:K))</f>
        <v>0</v>
      </c>
      <c r="I103" s="10" t="s">
        <v>45</v>
      </c>
      <c r="J103" s="5">
        <f ca="1">IF(PORTADA!$E$35="A",R102,0)</f>
        <v>0</v>
      </c>
      <c r="K103" s="5"/>
      <c r="L103" s="5"/>
      <c r="M103" s="5"/>
      <c r="N103" s="5"/>
      <c r="O103" s="5">
        <f>N102-O102</f>
        <v>0</v>
      </c>
      <c r="P103" s="6" t="s">
        <v>1</v>
      </c>
      <c r="Q103" s="5" t="str">
        <f>CONCATENATE(B103,P103)</f>
        <v>B</v>
      </c>
      <c r="R103" s="5"/>
    </row>
    <row r="104" spans="1:18" ht="15" x14ac:dyDescent="0.25">
      <c r="A104" s="131"/>
      <c r="B104" s="100"/>
      <c r="C104" s="123" t="str">
        <f ca="1">IF(PORTADA!$E$35="A",CONCATENATE(I104," ",G104),"")</f>
        <v>c)  0</v>
      </c>
      <c r="D104" s="102"/>
      <c r="G104" s="13">
        <f>IF(L105="FIN","",LOOKUP(I101,DATOS!A:A,DATOS!L:L))</f>
        <v>0</v>
      </c>
      <c r="I104" s="10" t="s">
        <v>46</v>
      </c>
      <c r="J104" s="5"/>
      <c r="K104" s="5"/>
      <c r="L104" s="5"/>
      <c r="M104" s="5"/>
      <c r="N104" s="5"/>
      <c r="O104" s="5"/>
      <c r="P104" s="6" t="s">
        <v>2</v>
      </c>
      <c r="Q104" s="5" t="str">
        <f>CONCATENATE(B104,P104)</f>
        <v>C</v>
      </c>
      <c r="R104" s="5"/>
    </row>
    <row r="105" spans="1:18" ht="15" x14ac:dyDescent="0.25">
      <c r="A105" s="131"/>
      <c r="B105" s="100"/>
      <c r="C105" s="123" t="str">
        <f ca="1">IF(PORTADA!$E$35="A",CONCATENATE(I105," ",G105),"")</f>
        <v>d) 0</v>
      </c>
      <c r="D105" s="102"/>
      <c r="G105" s="13">
        <f>IF(L105="FIN","",LOOKUP(I101,DATOS!A:A,DATOS!M:M))</f>
        <v>0</v>
      </c>
      <c r="I105" s="10" t="s">
        <v>47</v>
      </c>
      <c r="J105" s="17">
        <f>LOOKUP(I101,DATOS!A:A,DATOS!F:F)</f>
        <v>17</v>
      </c>
      <c r="K105" s="18" t="str">
        <f>LOOKUP(I101,DATOS!A:A,DATOS!D:D)</f>
        <v>TEST 2</v>
      </c>
      <c r="L105" s="16" t="str">
        <f>IF(J105=J101,"","FIN")</f>
        <v/>
      </c>
      <c r="M105" s="5"/>
      <c r="N105" s="5"/>
      <c r="O105" s="5"/>
      <c r="P105" s="6" t="s">
        <v>3</v>
      </c>
      <c r="Q105" s="5" t="str">
        <f>CONCATENATE(B105,P105)</f>
        <v>D</v>
      </c>
      <c r="R105" s="5"/>
    </row>
    <row r="106" spans="1:18" ht="15" x14ac:dyDescent="0.25">
      <c r="A106" s="92"/>
      <c r="B106" s="103"/>
      <c r="C106" s="126"/>
      <c r="D106" s="104"/>
    </row>
    <row r="107" spans="1:18" ht="15" x14ac:dyDescent="0.25">
      <c r="A107" s="92"/>
      <c r="B107" s="97"/>
      <c r="C107" s="122" t="str">
        <f ca="1">IF(PORTADA!$E$35="A",CONCATENATE(J107,".- ",G107),"")</f>
        <v>18.- 0</v>
      </c>
      <c r="D107" s="99"/>
      <c r="E107" s="92"/>
      <c r="F107" s="92"/>
      <c r="G107" s="15">
        <f>IF(L111="FIN","",LOOKUP(I107,DATOS!A:A,DATOS!G:G))</f>
        <v>0</v>
      </c>
      <c r="H107" s="15">
        <f>IF(L111="FIN",0,LOOKUP(I107,DATOS!A:A,DATOS!N:N))</f>
        <v>0</v>
      </c>
      <c r="I107" s="10">
        <f>+I101+1</f>
        <v>38</v>
      </c>
      <c r="J107" s="7">
        <f>+J101+1</f>
        <v>18</v>
      </c>
      <c r="K107" s="5" t="s">
        <v>32</v>
      </c>
      <c r="L107" s="5" t="s">
        <v>33</v>
      </c>
      <c r="M107" s="5" t="s">
        <v>38</v>
      </c>
      <c r="N107" s="5" t="s">
        <v>34</v>
      </c>
      <c r="O107" s="5" t="s">
        <v>35</v>
      </c>
      <c r="P107" s="5" t="s">
        <v>36</v>
      </c>
      <c r="Q107" s="5" t="str">
        <f>CONCATENATE("X",H107)</f>
        <v>X0</v>
      </c>
      <c r="R107" s="5" t="s">
        <v>37</v>
      </c>
    </row>
    <row r="108" spans="1:18" ht="15" x14ac:dyDescent="0.25">
      <c r="A108" s="131">
        <f ca="1">IF($E$2="X",0,IF(J109&gt;2,H107,J109))</f>
        <v>0</v>
      </c>
      <c r="B108" s="100"/>
      <c r="C108" s="123" t="str">
        <f ca="1">IF(PORTADA!$E$35="A",CONCATENATE(I108," ",G108),"")</f>
        <v>a)  0</v>
      </c>
      <c r="D108" s="102"/>
      <c r="G108" s="13">
        <f>IF(L111="FIN","",LOOKUP(I107,DATOS!A:A,DATOS!J:J))</f>
        <v>0</v>
      </c>
      <c r="I108" s="10" t="s">
        <v>44</v>
      </c>
      <c r="J108" s="5" t="s">
        <v>5</v>
      </c>
      <c r="K108" s="5">
        <f>IF(L108&gt;0,0,O108)</f>
        <v>0</v>
      </c>
      <c r="L108" s="5">
        <f>IF(O109&gt;0,1,0)</f>
        <v>0</v>
      </c>
      <c r="M108" s="5">
        <f>IF(L108=1,-1/COUNTA(P108:P111),0)</f>
        <v>0</v>
      </c>
      <c r="N108" s="5">
        <f>COUNTA(B108:B111)</f>
        <v>0</v>
      </c>
      <c r="O108" s="5">
        <f>COUNTIF(Q108:Q111,Q107)</f>
        <v>0</v>
      </c>
      <c r="P108" s="6" t="s">
        <v>0</v>
      </c>
      <c r="Q108" s="5" t="str">
        <f>CONCATENATE(B108,P108)</f>
        <v>A</v>
      </c>
      <c r="R108" s="5">
        <f>IF(O108&gt;0,O108+N108,N108*3)</f>
        <v>0</v>
      </c>
    </row>
    <row r="109" spans="1:18" ht="15" x14ac:dyDescent="0.25">
      <c r="A109" s="131"/>
      <c r="B109" s="100"/>
      <c r="C109" s="123" t="str">
        <f ca="1">IF(PORTADA!$E$35="A",CONCATENATE(I109," ",G109),"")</f>
        <v>b)  0</v>
      </c>
      <c r="D109" s="102"/>
      <c r="G109" s="13">
        <f>IF(L111="FIN","",LOOKUP(I107,DATOS!A:A,DATOS!K:K))</f>
        <v>0</v>
      </c>
      <c r="I109" s="10" t="s">
        <v>45</v>
      </c>
      <c r="J109" s="5">
        <f ca="1">IF(PORTADA!$E$35="A",R108,0)</f>
        <v>0</v>
      </c>
      <c r="K109" s="5"/>
      <c r="L109" s="5"/>
      <c r="M109" s="5"/>
      <c r="N109" s="5"/>
      <c r="O109" s="5">
        <f>N108-O108</f>
        <v>0</v>
      </c>
      <c r="P109" s="6" t="s">
        <v>1</v>
      </c>
      <c r="Q109" s="5" t="str">
        <f>CONCATENATE(B109,P109)</f>
        <v>B</v>
      </c>
      <c r="R109" s="5"/>
    </row>
    <row r="110" spans="1:18" ht="15" x14ac:dyDescent="0.25">
      <c r="A110" s="131"/>
      <c r="B110" s="100"/>
      <c r="C110" s="123" t="str">
        <f ca="1">IF(PORTADA!$E$35="A",CONCATENATE(I110," ",G110),"")</f>
        <v>c)  0</v>
      </c>
      <c r="D110" s="102"/>
      <c r="G110" s="13">
        <f>IF(L111="FIN","",LOOKUP(I107,DATOS!A:A,DATOS!L:L))</f>
        <v>0</v>
      </c>
      <c r="I110" s="10" t="s">
        <v>46</v>
      </c>
      <c r="J110" s="5"/>
      <c r="K110" s="5"/>
      <c r="L110" s="5"/>
      <c r="M110" s="5"/>
      <c r="N110" s="5"/>
      <c r="O110" s="5"/>
      <c r="P110" s="6" t="s">
        <v>2</v>
      </c>
      <c r="Q110" s="5" t="str">
        <f>CONCATENATE(B110,P110)</f>
        <v>C</v>
      </c>
      <c r="R110" s="5"/>
    </row>
    <row r="111" spans="1:18" ht="15" x14ac:dyDescent="0.25">
      <c r="A111" s="131"/>
      <c r="B111" s="100"/>
      <c r="C111" s="123" t="str">
        <f ca="1">IF(PORTADA!$E$35="A",CONCATENATE(I111," ",G111),"")</f>
        <v>d) 0</v>
      </c>
      <c r="D111" s="102"/>
      <c r="G111" s="13">
        <f>IF(L111="FIN","",LOOKUP(I107,DATOS!A:A,DATOS!M:M))</f>
        <v>0</v>
      </c>
      <c r="I111" s="10" t="s">
        <v>47</v>
      </c>
      <c r="J111" s="17">
        <f>LOOKUP(I107,DATOS!A:A,DATOS!F:F)</f>
        <v>18</v>
      </c>
      <c r="K111" s="18" t="str">
        <f>LOOKUP(I107,DATOS!A:A,DATOS!D:D)</f>
        <v>TEST 2</v>
      </c>
      <c r="L111" s="16" t="str">
        <f>IF(J111=J107,"","FIN")</f>
        <v/>
      </c>
      <c r="M111" s="5"/>
      <c r="N111" s="5"/>
      <c r="O111" s="5"/>
      <c r="P111" s="6" t="s">
        <v>3</v>
      </c>
      <c r="Q111" s="5" t="str">
        <f>CONCATENATE(B111,P111)</f>
        <v>D</v>
      </c>
      <c r="R111" s="5"/>
    </row>
    <row r="112" spans="1:18" ht="15" x14ac:dyDescent="0.25">
      <c r="A112" s="92"/>
      <c r="B112" s="103"/>
      <c r="C112" s="126"/>
      <c r="D112" s="104"/>
    </row>
    <row r="113" spans="1:18" ht="15" x14ac:dyDescent="0.25">
      <c r="A113" s="92"/>
      <c r="B113" s="97"/>
      <c r="C113" s="122" t="str">
        <f ca="1">IF(PORTADA!$E$35="A",CONCATENATE(J113,".- ",G113),"")</f>
        <v>19.- 0</v>
      </c>
      <c r="D113" s="99"/>
      <c r="E113" s="92"/>
      <c r="F113" s="92"/>
      <c r="G113" s="15">
        <f>IF(L117="FIN","",LOOKUP(I113,DATOS!A:A,DATOS!G:G))</f>
        <v>0</v>
      </c>
      <c r="H113" s="15">
        <f>IF(L117="FIN",0,LOOKUP(I113,DATOS!A:A,DATOS!N:N))</f>
        <v>0</v>
      </c>
      <c r="I113" s="10">
        <f>+I107+1</f>
        <v>39</v>
      </c>
      <c r="J113" s="7">
        <f>+J107+1</f>
        <v>19</v>
      </c>
      <c r="K113" s="5" t="s">
        <v>32</v>
      </c>
      <c r="L113" s="5" t="s">
        <v>33</v>
      </c>
      <c r="M113" s="5" t="s">
        <v>38</v>
      </c>
      <c r="N113" s="5" t="s">
        <v>34</v>
      </c>
      <c r="O113" s="5" t="s">
        <v>35</v>
      </c>
      <c r="P113" s="5" t="s">
        <v>36</v>
      </c>
      <c r="Q113" s="5" t="str">
        <f>CONCATENATE("X",H113)</f>
        <v>X0</v>
      </c>
      <c r="R113" s="5" t="s">
        <v>37</v>
      </c>
    </row>
    <row r="114" spans="1:18" ht="15" x14ac:dyDescent="0.25">
      <c r="A114" s="131">
        <f ca="1">IF($E$2="X",0,IF(J115&gt;2,H113,J115))</f>
        <v>0</v>
      </c>
      <c r="B114" s="100"/>
      <c r="C114" s="123" t="str">
        <f ca="1">IF(PORTADA!$E$35="A",CONCATENATE(I114," ",G114),"")</f>
        <v>a)  0</v>
      </c>
      <c r="D114" s="102"/>
      <c r="G114" s="13">
        <f>IF(L117="FIN","",LOOKUP(I113,DATOS!A:A,DATOS!J:J))</f>
        <v>0</v>
      </c>
      <c r="I114" s="10" t="s">
        <v>44</v>
      </c>
      <c r="J114" s="5" t="s">
        <v>5</v>
      </c>
      <c r="K114" s="5">
        <f>IF(L114&gt;0,0,O114)</f>
        <v>0</v>
      </c>
      <c r="L114" s="5">
        <f>IF(O115&gt;0,1,0)</f>
        <v>0</v>
      </c>
      <c r="M114" s="5">
        <f>IF(L114=1,-1/COUNTA(P114:P117),0)</f>
        <v>0</v>
      </c>
      <c r="N114" s="5">
        <f>COUNTA(B114:B117)</f>
        <v>0</v>
      </c>
      <c r="O114" s="5">
        <f>COUNTIF(Q114:Q117,Q113)</f>
        <v>0</v>
      </c>
      <c r="P114" s="6" t="s">
        <v>0</v>
      </c>
      <c r="Q114" s="5" t="str">
        <f>CONCATENATE(B114,P114)</f>
        <v>A</v>
      </c>
      <c r="R114" s="5">
        <f>IF(O114&gt;0,O114+N114,N114*3)</f>
        <v>0</v>
      </c>
    </row>
    <row r="115" spans="1:18" ht="15" x14ac:dyDescent="0.25">
      <c r="A115" s="131"/>
      <c r="B115" s="100"/>
      <c r="C115" s="123" t="str">
        <f ca="1">IF(PORTADA!$E$35="A",CONCATENATE(I115," ",G115),"")</f>
        <v>b)  0</v>
      </c>
      <c r="D115" s="102"/>
      <c r="G115" s="13">
        <f>IF(L117="FIN","",LOOKUP(I113,DATOS!A:A,DATOS!K:K))</f>
        <v>0</v>
      </c>
      <c r="I115" s="10" t="s">
        <v>45</v>
      </c>
      <c r="J115" s="5">
        <f ca="1">IF(PORTADA!$E$35="A",R114,0)</f>
        <v>0</v>
      </c>
      <c r="K115" s="5"/>
      <c r="L115" s="5"/>
      <c r="M115" s="5"/>
      <c r="N115" s="5"/>
      <c r="O115" s="5">
        <f>N114-O114</f>
        <v>0</v>
      </c>
      <c r="P115" s="6" t="s">
        <v>1</v>
      </c>
      <c r="Q115" s="5" t="str">
        <f>CONCATENATE(B115,P115)</f>
        <v>B</v>
      </c>
      <c r="R115" s="5"/>
    </row>
    <row r="116" spans="1:18" ht="15" x14ac:dyDescent="0.25">
      <c r="A116" s="131"/>
      <c r="B116" s="100"/>
      <c r="C116" s="123" t="str">
        <f ca="1">IF(PORTADA!$E$35="A",CONCATENATE(I116," ",G116),"")</f>
        <v>c)  0</v>
      </c>
      <c r="D116" s="102"/>
      <c r="G116" s="13">
        <f>IF(L117="FIN","",LOOKUP(I113,DATOS!A:A,DATOS!L:L))</f>
        <v>0</v>
      </c>
      <c r="I116" s="10" t="s">
        <v>46</v>
      </c>
      <c r="J116" s="5"/>
      <c r="K116" s="5"/>
      <c r="L116" s="5"/>
      <c r="M116" s="5"/>
      <c r="N116" s="5"/>
      <c r="O116" s="5"/>
      <c r="P116" s="6" t="s">
        <v>2</v>
      </c>
      <c r="Q116" s="5" t="str">
        <f>CONCATENATE(B116,P116)</f>
        <v>C</v>
      </c>
      <c r="R116" s="5"/>
    </row>
    <row r="117" spans="1:18" ht="15" x14ac:dyDescent="0.25">
      <c r="A117" s="131"/>
      <c r="B117" s="100"/>
      <c r="C117" s="123" t="str">
        <f ca="1">IF(PORTADA!$E$35="A",CONCATENATE(I117," ",G117),"")</f>
        <v>d) 0</v>
      </c>
      <c r="D117" s="102"/>
      <c r="G117" s="13">
        <f>IF(L117="FIN","",LOOKUP(I113,DATOS!A:A,DATOS!M:M))</f>
        <v>0</v>
      </c>
      <c r="I117" s="10" t="s">
        <v>47</v>
      </c>
      <c r="J117" s="17">
        <f>LOOKUP(I113,DATOS!A:A,DATOS!F:F)</f>
        <v>19</v>
      </c>
      <c r="K117" s="18" t="str">
        <f>LOOKUP(I113,DATOS!A:A,DATOS!D:D)</f>
        <v>TEST 2</v>
      </c>
      <c r="L117" s="16" t="str">
        <f>IF(J117=J113,"","FIN")</f>
        <v/>
      </c>
      <c r="M117" s="5"/>
      <c r="N117" s="5"/>
      <c r="O117" s="5"/>
      <c r="P117" s="6" t="s">
        <v>3</v>
      </c>
      <c r="Q117" s="5" t="str">
        <f>CONCATENATE(B117,P117)</f>
        <v>D</v>
      </c>
      <c r="R117" s="5"/>
    </row>
    <row r="118" spans="1:18" ht="15" x14ac:dyDescent="0.25">
      <c r="A118" s="92"/>
      <c r="B118" s="103"/>
      <c r="C118" s="126"/>
      <c r="D118" s="104"/>
    </row>
    <row r="119" spans="1:18" ht="15" x14ac:dyDescent="0.25">
      <c r="A119" s="92"/>
      <c r="B119" s="97"/>
      <c r="C119" s="122" t="str">
        <f ca="1">IF(PORTADA!$E$35="A",CONCATENATE(J119,".- ",G119),"")</f>
        <v>20.- 0</v>
      </c>
      <c r="D119" s="99"/>
      <c r="E119" s="92"/>
      <c r="F119" s="92"/>
      <c r="G119" s="15">
        <f>IF(L123="FIN","",LOOKUP(I119,DATOS!A:A,DATOS!G:G))</f>
        <v>0</v>
      </c>
      <c r="H119" s="15">
        <f>IF(L123="FIN",0,LOOKUP(I119,DATOS!A:A,DATOS!N:N))</f>
        <v>0</v>
      </c>
      <c r="I119" s="10">
        <f>+I113+1</f>
        <v>40</v>
      </c>
      <c r="J119" s="7">
        <f>+J113+1</f>
        <v>20</v>
      </c>
      <c r="K119" s="5" t="s">
        <v>32</v>
      </c>
      <c r="L119" s="5" t="s">
        <v>33</v>
      </c>
      <c r="M119" s="5" t="s">
        <v>38</v>
      </c>
      <c r="N119" s="5" t="s">
        <v>34</v>
      </c>
      <c r="O119" s="5" t="s">
        <v>35</v>
      </c>
      <c r="P119" s="5" t="s">
        <v>36</v>
      </c>
      <c r="Q119" s="5" t="str">
        <f>CONCATENATE("X",H119)</f>
        <v>X0</v>
      </c>
      <c r="R119" s="5" t="s">
        <v>37</v>
      </c>
    </row>
    <row r="120" spans="1:18" ht="15" x14ac:dyDescent="0.25">
      <c r="A120" s="131">
        <f ca="1">IF($E$2="X",0,IF(J121&gt;2,H119,J121))</f>
        <v>0</v>
      </c>
      <c r="B120" s="100"/>
      <c r="C120" s="123" t="str">
        <f ca="1">IF(PORTADA!$E$35="A",CONCATENATE(I120," ",G120),"")</f>
        <v>a)  0</v>
      </c>
      <c r="D120" s="102"/>
      <c r="G120" s="13">
        <f>IF(L123="FIN","",LOOKUP(I119,DATOS!A:A,DATOS!J:J))</f>
        <v>0</v>
      </c>
      <c r="I120" s="10" t="s">
        <v>44</v>
      </c>
      <c r="J120" s="5" t="s">
        <v>5</v>
      </c>
      <c r="K120" s="5">
        <f>IF(L120&gt;0,0,O120)</f>
        <v>0</v>
      </c>
      <c r="L120" s="5">
        <f>IF(O121&gt;0,1,0)</f>
        <v>0</v>
      </c>
      <c r="M120" s="5">
        <f>IF(L120=1,-1/COUNTA(P120:P123),0)</f>
        <v>0</v>
      </c>
      <c r="N120" s="5">
        <f>COUNTA(B120:B123)</f>
        <v>0</v>
      </c>
      <c r="O120" s="5">
        <f>COUNTIF(Q120:Q123,Q119)</f>
        <v>0</v>
      </c>
      <c r="P120" s="6" t="s">
        <v>0</v>
      </c>
      <c r="Q120" s="5" t="str">
        <f>CONCATENATE(B120,P120)</f>
        <v>A</v>
      </c>
      <c r="R120" s="5">
        <f>IF(O120&gt;0,O120+N120,N120*3)</f>
        <v>0</v>
      </c>
    </row>
    <row r="121" spans="1:18" ht="15" x14ac:dyDescent="0.25">
      <c r="A121" s="131"/>
      <c r="B121" s="100"/>
      <c r="C121" s="123" t="str">
        <f ca="1">IF(PORTADA!$E$35="A",CONCATENATE(I121," ",G121),"")</f>
        <v>b)  0</v>
      </c>
      <c r="D121" s="102"/>
      <c r="G121" s="13">
        <f>IF(L123="FIN","",LOOKUP(I119,DATOS!A:A,DATOS!K:K))</f>
        <v>0</v>
      </c>
      <c r="I121" s="10" t="s">
        <v>45</v>
      </c>
      <c r="J121" s="5">
        <f ca="1">IF(PORTADA!$E$35="A",R120,0)</f>
        <v>0</v>
      </c>
      <c r="K121" s="5"/>
      <c r="L121" s="5"/>
      <c r="M121" s="5"/>
      <c r="N121" s="5"/>
      <c r="O121" s="5">
        <f>N120-O120</f>
        <v>0</v>
      </c>
      <c r="P121" s="6" t="s">
        <v>1</v>
      </c>
      <c r="Q121" s="5" t="str">
        <f>CONCATENATE(B121,P121)</f>
        <v>B</v>
      </c>
      <c r="R121" s="5"/>
    </row>
    <row r="122" spans="1:18" ht="15" x14ac:dyDescent="0.25">
      <c r="A122" s="131"/>
      <c r="B122" s="100"/>
      <c r="C122" s="123" t="str">
        <f ca="1">IF(PORTADA!$E$35="A",CONCATENATE(I122," ",G122),"")</f>
        <v>c)  0</v>
      </c>
      <c r="D122" s="102"/>
      <c r="G122" s="13">
        <f>IF(L123="FIN","",LOOKUP(I119,DATOS!A:A,DATOS!L:L))</f>
        <v>0</v>
      </c>
      <c r="I122" s="10" t="s">
        <v>46</v>
      </c>
      <c r="J122" s="5"/>
      <c r="K122" s="5"/>
      <c r="L122" s="5"/>
      <c r="M122" s="5"/>
      <c r="N122" s="5"/>
      <c r="O122" s="5"/>
      <c r="P122" s="6" t="s">
        <v>2</v>
      </c>
      <c r="Q122" s="5" t="str">
        <f>CONCATENATE(B122,P122)</f>
        <v>C</v>
      </c>
      <c r="R122" s="5"/>
    </row>
    <row r="123" spans="1:18" ht="15" x14ac:dyDescent="0.25">
      <c r="A123" s="131"/>
      <c r="B123" s="100"/>
      <c r="C123" s="123" t="str">
        <f ca="1">IF(PORTADA!$E$35="A",CONCATENATE(I123," ",G123),"")</f>
        <v>d) 0</v>
      </c>
      <c r="D123" s="102"/>
      <c r="G123" s="13">
        <f>IF(L123="FIN","",LOOKUP(I119,DATOS!A:A,DATOS!M:M))</f>
        <v>0</v>
      </c>
      <c r="I123" s="10" t="s">
        <v>47</v>
      </c>
      <c r="J123" s="17">
        <f>LOOKUP(I119,DATOS!A:A,DATOS!F:F)</f>
        <v>20</v>
      </c>
      <c r="K123" s="18" t="str">
        <f>LOOKUP(I119,DATOS!A:A,DATOS!D:D)</f>
        <v>TEST 2</v>
      </c>
      <c r="L123" s="16" t="str">
        <f>IF(J123=J119,"","FIN")</f>
        <v/>
      </c>
      <c r="M123" s="5"/>
      <c r="N123" s="5"/>
      <c r="O123" s="5"/>
      <c r="P123" s="6" t="s">
        <v>3</v>
      </c>
      <c r="Q123" s="5" t="str">
        <f>CONCATENATE(B123,P123)</f>
        <v>D</v>
      </c>
      <c r="R123" s="5"/>
    </row>
    <row r="124" spans="1:18" ht="15" x14ac:dyDescent="0.25">
      <c r="A124" s="92"/>
      <c r="B124" s="103"/>
      <c r="C124" s="126"/>
      <c r="D124" s="104"/>
    </row>
    <row r="125" spans="1:18" ht="15" x14ac:dyDescent="0.25">
      <c r="A125" s="92"/>
      <c r="B125" s="97"/>
      <c r="C125" s="122" t="str">
        <f ca="1">IF(PORTADA!$E$35="A",CONCATENATE(J125,".- ",G125),"")</f>
        <v xml:space="preserve">21.- </v>
      </c>
      <c r="D125" s="99"/>
      <c r="E125" s="92"/>
      <c r="F125" s="92"/>
      <c r="G125" s="15" t="str">
        <f>IF(L129="FIN","",LOOKUP(I125,DATOS!A:A,DATOS!G:G))</f>
        <v/>
      </c>
      <c r="H125" s="15">
        <f>IF(L129="FIN",0,LOOKUP(I125,DATOS!A:A,DATOS!N:N))</f>
        <v>0</v>
      </c>
      <c r="I125" s="10">
        <f>+I119+1</f>
        <v>41</v>
      </c>
      <c r="J125" s="7">
        <f>+J119+1</f>
        <v>21</v>
      </c>
      <c r="K125" s="5" t="s">
        <v>32</v>
      </c>
      <c r="L125" s="5" t="s">
        <v>33</v>
      </c>
      <c r="M125" s="5" t="s">
        <v>38</v>
      </c>
      <c r="N125" s="5" t="s">
        <v>34</v>
      </c>
      <c r="O125" s="5" t="s">
        <v>35</v>
      </c>
      <c r="P125" s="5" t="s">
        <v>36</v>
      </c>
      <c r="Q125" s="5" t="str">
        <f>CONCATENATE("X",H125)</f>
        <v>X0</v>
      </c>
      <c r="R125" s="5" t="s">
        <v>37</v>
      </c>
    </row>
    <row r="126" spans="1:18" ht="15" x14ac:dyDescent="0.25">
      <c r="A126" s="131">
        <f ca="1">IF($E$2="X",0,IF(J127&gt;2,H125,J127))</f>
        <v>0</v>
      </c>
      <c r="B126" s="100"/>
      <c r="C126" s="123" t="str">
        <f ca="1">IF(PORTADA!$E$35="A",CONCATENATE(I126," ",G126),"")</f>
        <v xml:space="preserve">a)  </v>
      </c>
      <c r="D126" s="102"/>
      <c r="G126" s="13" t="str">
        <f>IF(L129="FIN","",LOOKUP(I125,DATOS!A:A,DATOS!J:J))</f>
        <v/>
      </c>
      <c r="I126" s="10" t="s">
        <v>44</v>
      </c>
      <c r="J126" s="5" t="s">
        <v>5</v>
      </c>
      <c r="K126" s="5">
        <f>IF(L126&gt;0,0,O126)</f>
        <v>0</v>
      </c>
      <c r="L126" s="5">
        <f>IF(O127&gt;0,1,0)</f>
        <v>0</v>
      </c>
      <c r="M126" s="5">
        <f>IF(L126=1,-1/COUNTA(P126:P129),0)</f>
        <v>0</v>
      </c>
      <c r="N126" s="5">
        <f>COUNTA(B126:B129)</f>
        <v>0</v>
      </c>
      <c r="O126" s="5">
        <f>COUNTIF(Q126:Q129,Q125)</f>
        <v>0</v>
      </c>
      <c r="P126" s="6" t="s">
        <v>0</v>
      </c>
      <c r="Q126" s="5" t="str">
        <f>CONCATENATE(B126,P126)</f>
        <v>A</v>
      </c>
      <c r="R126" s="5">
        <f>IF(O126&gt;0,O126+N126,N126*3)</f>
        <v>0</v>
      </c>
    </row>
    <row r="127" spans="1:18" ht="15" x14ac:dyDescent="0.25">
      <c r="A127" s="131"/>
      <c r="B127" s="100"/>
      <c r="C127" s="123" t="str">
        <f ca="1">IF(PORTADA!$E$35="A",CONCATENATE(I127," ",G127),"")</f>
        <v xml:space="preserve">b)  </v>
      </c>
      <c r="D127" s="102"/>
      <c r="G127" s="13" t="str">
        <f>IF(L129="FIN","",LOOKUP(I125,DATOS!A:A,DATOS!K:K))</f>
        <v/>
      </c>
      <c r="I127" s="10" t="s">
        <v>45</v>
      </c>
      <c r="J127" s="5">
        <f ca="1">IF(PORTADA!$E$35="A",R126,0)</f>
        <v>0</v>
      </c>
      <c r="K127" s="5"/>
      <c r="L127" s="5"/>
      <c r="M127" s="5"/>
      <c r="N127" s="5"/>
      <c r="O127" s="5">
        <f>N126-O126</f>
        <v>0</v>
      </c>
      <c r="P127" s="6" t="s">
        <v>1</v>
      </c>
      <c r="Q127" s="5" t="str">
        <f>CONCATENATE(B127,P127)</f>
        <v>B</v>
      </c>
      <c r="R127" s="5"/>
    </row>
    <row r="128" spans="1:18" ht="15" x14ac:dyDescent="0.25">
      <c r="A128" s="131"/>
      <c r="B128" s="100"/>
      <c r="C128" s="123" t="str">
        <f ca="1">IF(PORTADA!$E$35="A",CONCATENATE(I128," ",G128),"")</f>
        <v xml:space="preserve">c)  </v>
      </c>
      <c r="D128" s="102"/>
      <c r="G128" s="13" t="str">
        <f>IF(L129="FIN","",LOOKUP(I125,DATOS!A:A,DATOS!L:L))</f>
        <v/>
      </c>
      <c r="I128" s="10" t="s">
        <v>46</v>
      </c>
      <c r="J128" s="5"/>
      <c r="K128" s="5"/>
      <c r="L128" s="5"/>
      <c r="M128" s="5"/>
      <c r="N128" s="5"/>
      <c r="O128" s="5"/>
      <c r="P128" s="6" t="s">
        <v>2</v>
      </c>
      <c r="Q128" s="5" t="str">
        <f>CONCATENATE(B128,P128)</f>
        <v>C</v>
      </c>
      <c r="R128" s="5"/>
    </row>
    <row r="129" spans="1:18" ht="15" x14ac:dyDescent="0.25">
      <c r="A129" s="131"/>
      <c r="B129" s="100"/>
      <c r="C129" s="123" t="str">
        <f ca="1">IF(PORTADA!$E$35="A",CONCATENATE(I129," ",G129),"")</f>
        <v xml:space="preserve">d) </v>
      </c>
      <c r="D129" s="102"/>
      <c r="G129" s="13" t="str">
        <f>IF(L129="FIN","",LOOKUP(I125,DATOS!A:A,DATOS!M:M))</f>
        <v/>
      </c>
      <c r="I129" s="10" t="s">
        <v>47</v>
      </c>
      <c r="J129" s="17">
        <f>LOOKUP(I125,DATOS!A:A,DATOS!F:F)</f>
        <v>1</v>
      </c>
      <c r="K129" s="18" t="str">
        <f>LOOKUP(I125,DATOS!A:A,DATOS!D:D)</f>
        <v>TEST 3</v>
      </c>
      <c r="L129" s="16" t="str">
        <f>IF(J129=J125,"","FIN")</f>
        <v>FIN</v>
      </c>
      <c r="M129" s="5"/>
      <c r="N129" s="5"/>
      <c r="O129" s="5"/>
      <c r="P129" s="6" t="s">
        <v>3</v>
      </c>
      <c r="Q129" s="5" t="str">
        <f>CONCATENATE(B129,P129)</f>
        <v>D</v>
      </c>
      <c r="R129" s="5"/>
    </row>
    <row r="130" spans="1:18" ht="15" x14ac:dyDescent="0.25">
      <c r="A130" s="92"/>
      <c r="B130" s="103"/>
      <c r="C130" s="126"/>
      <c r="D130" s="104"/>
    </row>
    <row r="131" spans="1:18" ht="15" x14ac:dyDescent="0.25">
      <c r="A131" s="92"/>
      <c r="B131" s="97"/>
      <c r="C131" s="122" t="str">
        <f ca="1">IF(PORTADA!$E$35="A",CONCATENATE(J131,".- ",G131),"")</f>
        <v xml:space="preserve">22.- </v>
      </c>
      <c r="D131" s="99"/>
      <c r="E131" s="92"/>
      <c r="F131" s="92"/>
      <c r="G131" s="15" t="str">
        <f>IF(L135="FIN","",LOOKUP(I131,DATOS!A:A,DATOS!G:G))</f>
        <v/>
      </c>
      <c r="H131" s="15">
        <f>IF(L135="FIN",0,LOOKUP(I131,DATOS!A:A,DATOS!N:N))</f>
        <v>0</v>
      </c>
      <c r="I131" s="10">
        <f>+I125+1</f>
        <v>42</v>
      </c>
      <c r="J131" s="7">
        <f>+J125+1</f>
        <v>22</v>
      </c>
      <c r="K131" s="5" t="s">
        <v>32</v>
      </c>
      <c r="L131" s="5" t="s">
        <v>33</v>
      </c>
      <c r="M131" s="5" t="s">
        <v>38</v>
      </c>
      <c r="N131" s="5" t="s">
        <v>34</v>
      </c>
      <c r="O131" s="5" t="s">
        <v>35</v>
      </c>
      <c r="P131" s="5" t="s">
        <v>36</v>
      </c>
      <c r="Q131" s="5" t="str">
        <f>CONCATENATE("X",H131)</f>
        <v>X0</v>
      </c>
      <c r="R131" s="5" t="s">
        <v>37</v>
      </c>
    </row>
    <row r="132" spans="1:18" ht="15" x14ac:dyDescent="0.25">
      <c r="A132" s="131">
        <f ca="1">IF($E$2="X",0,IF(J133&gt;2,H131,J133))</f>
        <v>0</v>
      </c>
      <c r="B132" s="100"/>
      <c r="C132" s="123" t="str">
        <f ca="1">IF(PORTADA!$E$35="A",CONCATENATE(I132," ",G132),"")</f>
        <v xml:space="preserve">a)  </v>
      </c>
      <c r="D132" s="102"/>
      <c r="G132" s="13" t="str">
        <f>IF(L135="FIN","",LOOKUP(I131,DATOS!A:A,DATOS!J:J))</f>
        <v/>
      </c>
      <c r="I132" s="10" t="s">
        <v>44</v>
      </c>
      <c r="J132" s="5" t="s">
        <v>5</v>
      </c>
      <c r="K132" s="5">
        <f>IF(L132&gt;0,0,O132)</f>
        <v>0</v>
      </c>
      <c r="L132" s="5">
        <f>IF(O133&gt;0,1,0)</f>
        <v>0</v>
      </c>
      <c r="M132" s="5">
        <f>IF(L132=1,-1/COUNTA(P132:P135),0)</f>
        <v>0</v>
      </c>
      <c r="N132" s="5">
        <f>COUNTA(B132:B135)</f>
        <v>0</v>
      </c>
      <c r="O132" s="5">
        <f>COUNTIF(Q132:Q135,Q131)</f>
        <v>0</v>
      </c>
      <c r="P132" s="6" t="s">
        <v>0</v>
      </c>
      <c r="Q132" s="5" t="str">
        <f>CONCATENATE(B132,P132)</f>
        <v>A</v>
      </c>
      <c r="R132" s="5">
        <f>IF(O132&gt;0,O132+N132,N132*3)</f>
        <v>0</v>
      </c>
    </row>
    <row r="133" spans="1:18" ht="15" x14ac:dyDescent="0.25">
      <c r="A133" s="131"/>
      <c r="B133" s="100"/>
      <c r="C133" s="123" t="str">
        <f ca="1">IF(PORTADA!$E$35="A",CONCATENATE(I133," ",G133),"")</f>
        <v xml:space="preserve">b)  </v>
      </c>
      <c r="D133" s="102"/>
      <c r="G133" s="13" t="str">
        <f>IF(L135="FIN","",LOOKUP(I131,DATOS!A:A,DATOS!K:K))</f>
        <v/>
      </c>
      <c r="I133" s="10" t="s">
        <v>45</v>
      </c>
      <c r="J133" s="5">
        <f ca="1">IF(PORTADA!$E$35="A",R132,0)</f>
        <v>0</v>
      </c>
      <c r="K133" s="5"/>
      <c r="L133" s="5"/>
      <c r="M133" s="5"/>
      <c r="N133" s="5"/>
      <c r="O133" s="5">
        <f>N132-O132</f>
        <v>0</v>
      </c>
      <c r="P133" s="6" t="s">
        <v>1</v>
      </c>
      <c r="Q133" s="5" t="str">
        <f>CONCATENATE(B133,P133)</f>
        <v>B</v>
      </c>
      <c r="R133" s="5"/>
    </row>
    <row r="134" spans="1:18" ht="15" x14ac:dyDescent="0.25">
      <c r="A134" s="131"/>
      <c r="B134" s="100"/>
      <c r="C134" s="123" t="str">
        <f ca="1">IF(PORTADA!$E$35="A",CONCATENATE(I134," ",G134),"")</f>
        <v xml:space="preserve">c)  </v>
      </c>
      <c r="D134" s="102"/>
      <c r="G134" s="13" t="str">
        <f>IF(L135="FIN","",LOOKUP(I131,DATOS!A:A,DATOS!L:L))</f>
        <v/>
      </c>
      <c r="I134" s="10" t="s">
        <v>46</v>
      </c>
      <c r="J134" s="5"/>
      <c r="K134" s="5"/>
      <c r="L134" s="5"/>
      <c r="M134" s="5"/>
      <c r="N134" s="5"/>
      <c r="O134" s="5"/>
      <c r="P134" s="6" t="s">
        <v>2</v>
      </c>
      <c r="Q134" s="5" t="str">
        <f>CONCATENATE(B134,P134)</f>
        <v>C</v>
      </c>
      <c r="R134" s="5"/>
    </row>
    <row r="135" spans="1:18" ht="15" x14ac:dyDescent="0.25">
      <c r="A135" s="131"/>
      <c r="B135" s="100"/>
      <c r="C135" s="123" t="str">
        <f ca="1">IF(PORTADA!$E$35="A",CONCATENATE(I135," ",G135),"")</f>
        <v xml:space="preserve">d) </v>
      </c>
      <c r="D135" s="102"/>
      <c r="G135" s="13" t="str">
        <f>IF(L135="FIN","",LOOKUP(I131,DATOS!A:A,DATOS!M:M))</f>
        <v/>
      </c>
      <c r="I135" s="10" t="s">
        <v>47</v>
      </c>
      <c r="J135" s="17">
        <f>LOOKUP(I131,DATOS!A:A,DATOS!F:F)</f>
        <v>2</v>
      </c>
      <c r="K135" s="18" t="str">
        <f>LOOKUP(I131,DATOS!A:A,DATOS!D:D)</f>
        <v>TEST 3</v>
      </c>
      <c r="L135" s="16" t="str">
        <f>IF(J135=J131,"","FIN")</f>
        <v>FIN</v>
      </c>
      <c r="M135" s="5"/>
      <c r="N135" s="5"/>
      <c r="O135" s="5"/>
      <c r="P135" s="6" t="s">
        <v>3</v>
      </c>
      <c r="Q135" s="5" t="str">
        <f>CONCATENATE(B135,P135)</f>
        <v>D</v>
      </c>
      <c r="R135" s="5"/>
    </row>
    <row r="136" spans="1:18" ht="15" x14ac:dyDescent="0.25">
      <c r="A136" s="92"/>
      <c r="B136" s="103"/>
      <c r="C136" s="126"/>
      <c r="D136" s="104"/>
    </row>
    <row r="137" spans="1:18" ht="15" x14ac:dyDescent="0.25">
      <c r="A137" s="92"/>
      <c r="B137" s="97"/>
      <c r="C137" s="122" t="str">
        <f ca="1">IF(PORTADA!$E$35="A",CONCATENATE(J137,".- ",G137),"")</f>
        <v xml:space="preserve">23.- </v>
      </c>
      <c r="D137" s="99"/>
      <c r="E137" s="92"/>
      <c r="F137" s="92"/>
      <c r="G137" s="15" t="str">
        <f>IF(L141="FIN","",LOOKUP(I137,DATOS!A:A,DATOS!G:G))</f>
        <v/>
      </c>
      <c r="H137" s="15">
        <f>IF(L141="FIN",0,LOOKUP(I137,DATOS!A:A,DATOS!N:N))</f>
        <v>0</v>
      </c>
      <c r="I137" s="10">
        <f>+I131+1</f>
        <v>43</v>
      </c>
      <c r="J137" s="7">
        <f>+J131+1</f>
        <v>23</v>
      </c>
      <c r="K137" s="5" t="s">
        <v>32</v>
      </c>
      <c r="L137" s="5" t="s">
        <v>33</v>
      </c>
      <c r="M137" s="5" t="s">
        <v>38</v>
      </c>
      <c r="N137" s="5" t="s">
        <v>34</v>
      </c>
      <c r="O137" s="5" t="s">
        <v>35</v>
      </c>
      <c r="P137" s="5" t="s">
        <v>36</v>
      </c>
      <c r="Q137" s="5" t="str">
        <f>CONCATENATE("X",H137)</f>
        <v>X0</v>
      </c>
      <c r="R137" s="5" t="s">
        <v>37</v>
      </c>
    </row>
    <row r="138" spans="1:18" ht="15" x14ac:dyDescent="0.25">
      <c r="A138" s="131">
        <f ca="1">IF($E$2="X",0,IF(J139&gt;2,H137,J139))</f>
        <v>0</v>
      </c>
      <c r="B138" s="100"/>
      <c r="C138" s="123" t="str">
        <f ca="1">IF(PORTADA!$E$35="A",CONCATENATE(I138," ",G138),"")</f>
        <v xml:space="preserve">a)  </v>
      </c>
      <c r="D138" s="102"/>
      <c r="G138" s="13" t="str">
        <f>IF(L141="FIN","",LOOKUP(I137,DATOS!A:A,DATOS!J:J))</f>
        <v/>
      </c>
      <c r="I138" s="10" t="s">
        <v>44</v>
      </c>
      <c r="J138" s="5" t="s">
        <v>5</v>
      </c>
      <c r="K138" s="5">
        <f>IF(L138&gt;0,0,O138)</f>
        <v>0</v>
      </c>
      <c r="L138" s="5">
        <f>IF(O139&gt;0,1,0)</f>
        <v>0</v>
      </c>
      <c r="M138" s="5">
        <f>IF(L138=1,-1/COUNTA(P138:P141),0)</f>
        <v>0</v>
      </c>
      <c r="N138" s="5">
        <f>COUNTA(B138:B141)</f>
        <v>0</v>
      </c>
      <c r="O138" s="5">
        <f>COUNTIF(Q138:Q141,Q137)</f>
        <v>0</v>
      </c>
      <c r="P138" s="6" t="s">
        <v>0</v>
      </c>
      <c r="Q138" s="5" t="str">
        <f>CONCATENATE(B138,P138)</f>
        <v>A</v>
      </c>
      <c r="R138" s="5">
        <f>IF(O138&gt;0,O138+N138,N138*3)</f>
        <v>0</v>
      </c>
    </row>
    <row r="139" spans="1:18" ht="15" x14ac:dyDescent="0.25">
      <c r="A139" s="131"/>
      <c r="B139" s="100"/>
      <c r="C139" s="123" t="str">
        <f ca="1">IF(PORTADA!$E$35="A",CONCATENATE(I139," ",G139),"")</f>
        <v xml:space="preserve">b)  </v>
      </c>
      <c r="D139" s="102"/>
      <c r="G139" s="13" t="str">
        <f>IF(L141="FIN","",LOOKUP(I137,DATOS!A:A,DATOS!K:K))</f>
        <v/>
      </c>
      <c r="I139" s="10" t="s">
        <v>45</v>
      </c>
      <c r="J139" s="5">
        <f ca="1">IF(PORTADA!$E$35="A",R138,0)</f>
        <v>0</v>
      </c>
      <c r="K139" s="5"/>
      <c r="L139" s="5"/>
      <c r="M139" s="5"/>
      <c r="N139" s="5"/>
      <c r="O139" s="5">
        <f>N138-O138</f>
        <v>0</v>
      </c>
      <c r="P139" s="6" t="s">
        <v>1</v>
      </c>
      <c r="Q139" s="5" t="str">
        <f>CONCATENATE(B139,P139)</f>
        <v>B</v>
      </c>
      <c r="R139" s="5"/>
    </row>
    <row r="140" spans="1:18" ht="15" x14ac:dyDescent="0.25">
      <c r="A140" s="131"/>
      <c r="B140" s="100"/>
      <c r="C140" s="123" t="str">
        <f ca="1">IF(PORTADA!$E$35="A",CONCATENATE(I140," ",G140),"")</f>
        <v xml:space="preserve">c)  </v>
      </c>
      <c r="D140" s="102"/>
      <c r="G140" s="13" t="str">
        <f>IF(L141="FIN","",LOOKUP(I137,DATOS!A:A,DATOS!L:L))</f>
        <v/>
      </c>
      <c r="I140" s="10" t="s">
        <v>46</v>
      </c>
      <c r="J140" s="5"/>
      <c r="K140" s="5"/>
      <c r="L140" s="5"/>
      <c r="M140" s="5"/>
      <c r="N140" s="5"/>
      <c r="O140" s="5"/>
      <c r="P140" s="6" t="s">
        <v>2</v>
      </c>
      <c r="Q140" s="5" t="str">
        <f>CONCATENATE(B140,P140)</f>
        <v>C</v>
      </c>
      <c r="R140" s="5"/>
    </row>
    <row r="141" spans="1:18" ht="15" x14ac:dyDescent="0.25">
      <c r="A141" s="131"/>
      <c r="B141" s="100"/>
      <c r="C141" s="123" t="str">
        <f ca="1">IF(PORTADA!$E$35="A",CONCATENATE(I141," ",G141),"")</f>
        <v xml:space="preserve">d) </v>
      </c>
      <c r="D141" s="102"/>
      <c r="G141" s="13" t="str">
        <f>IF(L141="FIN","",LOOKUP(I137,DATOS!A:A,DATOS!M:M))</f>
        <v/>
      </c>
      <c r="I141" s="10" t="s">
        <v>47</v>
      </c>
      <c r="J141" s="17">
        <f>LOOKUP(I137,DATOS!A:A,DATOS!F:F)</f>
        <v>3</v>
      </c>
      <c r="K141" s="18" t="str">
        <f>LOOKUP(I137,DATOS!A:A,DATOS!D:D)</f>
        <v>TEST 3</v>
      </c>
      <c r="L141" s="16" t="str">
        <f>IF(J141=J137,"","FIN")</f>
        <v>FIN</v>
      </c>
      <c r="M141" s="5"/>
      <c r="N141" s="5"/>
      <c r="O141" s="5"/>
      <c r="P141" s="6" t="s">
        <v>3</v>
      </c>
      <c r="Q141" s="5" t="str">
        <f>CONCATENATE(B141,P141)</f>
        <v>D</v>
      </c>
      <c r="R141" s="5"/>
    </row>
    <row r="142" spans="1:18" ht="15" x14ac:dyDescent="0.25">
      <c r="A142" s="92"/>
      <c r="B142" s="103"/>
      <c r="C142" s="126"/>
      <c r="D142" s="104"/>
    </row>
    <row r="143" spans="1:18" ht="15" x14ac:dyDescent="0.25">
      <c r="A143" s="92"/>
      <c r="B143" s="97"/>
      <c r="C143" s="122" t="str">
        <f ca="1">IF(PORTADA!$E$35="A",CONCATENATE(J143,".- ",G143),"")</f>
        <v xml:space="preserve">24.- </v>
      </c>
      <c r="D143" s="99"/>
      <c r="E143" s="92"/>
      <c r="F143" s="92"/>
      <c r="G143" s="15" t="str">
        <f>IF(L147="FIN","",LOOKUP(I143,DATOS!A:A,DATOS!G:G))</f>
        <v/>
      </c>
      <c r="H143" s="15">
        <f>IF(L147="FIN",0,LOOKUP(I143,DATOS!A:A,DATOS!N:N))</f>
        <v>0</v>
      </c>
      <c r="I143" s="10">
        <f>+I137+1</f>
        <v>44</v>
      </c>
      <c r="J143" s="7">
        <f>+J137+1</f>
        <v>24</v>
      </c>
      <c r="K143" s="5" t="s">
        <v>32</v>
      </c>
      <c r="L143" s="5" t="s">
        <v>33</v>
      </c>
      <c r="M143" s="5" t="s">
        <v>38</v>
      </c>
      <c r="N143" s="5" t="s">
        <v>34</v>
      </c>
      <c r="O143" s="5" t="s">
        <v>35</v>
      </c>
      <c r="P143" s="5" t="s">
        <v>36</v>
      </c>
      <c r="Q143" s="5" t="str">
        <f>CONCATENATE("X",H143)</f>
        <v>X0</v>
      </c>
      <c r="R143" s="5" t="s">
        <v>37</v>
      </c>
    </row>
    <row r="144" spans="1:18" ht="15" x14ac:dyDescent="0.25">
      <c r="A144" s="131">
        <f ca="1">IF($E$2="X",0,IF(J145&gt;2,H143,J145))</f>
        <v>0</v>
      </c>
      <c r="B144" s="100"/>
      <c r="C144" s="123" t="str">
        <f ca="1">IF(PORTADA!$E$35="A",CONCATENATE(I144," ",G144),"")</f>
        <v xml:space="preserve">a)  </v>
      </c>
      <c r="D144" s="102"/>
      <c r="G144" s="13" t="str">
        <f>IF(L147="FIN","",LOOKUP(I143,DATOS!A:A,DATOS!J:J))</f>
        <v/>
      </c>
      <c r="I144" s="10" t="s">
        <v>44</v>
      </c>
      <c r="J144" s="5" t="s">
        <v>5</v>
      </c>
      <c r="K144" s="5">
        <f>IF(L144&gt;0,0,O144)</f>
        <v>0</v>
      </c>
      <c r="L144" s="5">
        <f>IF(O145&gt;0,1,0)</f>
        <v>0</v>
      </c>
      <c r="M144" s="5">
        <f>IF(L144=1,-1/COUNTA(P144:P147),0)</f>
        <v>0</v>
      </c>
      <c r="N144" s="5">
        <f>COUNTA(B144:B147)</f>
        <v>0</v>
      </c>
      <c r="O144" s="5">
        <f>COUNTIF(Q144:Q147,Q143)</f>
        <v>0</v>
      </c>
      <c r="P144" s="6" t="s">
        <v>0</v>
      </c>
      <c r="Q144" s="5" t="str">
        <f>CONCATENATE(B144,P144)</f>
        <v>A</v>
      </c>
      <c r="R144" s="5">
        <f>IF(O144&gt;0,O144+N144,N144*3)</f>
        <v>0</v>
      </c>
    </row>
    <row r="145" spans="1:18" ht="15" x14ac:dyDescent="0.25">
      <c r="A145" s="131"/>
      <c r="B145" s="100"/>
      <c r="C145" s="123" t="str">
        <f ca="1">IF(PORTADA!$E$35="A",CONCATENATE(I145," ",G145),"")</f>
        <v xml:space="preserve">b)  </v>
      </c>
      <c r="D145" s="102"/>
      <c r="G145" s="13" t="str">
        <f>IF(L147="FIN","",LOOKUP(I143,DATOS!A:A,DATOS!K:K))</f>
        <v/>
      </c>
      <c r="I145" s="10" t="s">
        <v>45</v>
      </c>
      <c r="J145" s="5">
        <f ca="1">IF(PORTADA!$E$35="A",R144,0)</f>
        <v>0</v>
      </c>
      <c r="K145" s="5"/>
      <c r="L145" s="5"/>
      <c r="M145" s="5"/>
      <c r="N145" s="5"/>
      <c r="O145" s="5">
        <f>N144-O144</f>
        <v>0</v>
      </c>
      <c r="P145" s="6" t="s">
        <v>1</v>
      </c>
      <c r="Q145" s="5" t="str">
        <f>CONCATENATE(B145,P145)</f>
        <v>B</v>
      </c>
      <c r="R145" s="5"/>
    </row>
    <row r="146" spans="1:18" ht="15" x14ac:dyDescent="0.25">
      <c r="A146" s="131"/>
      <c r="B146" s="100"/>
      <c r="C146" s="123" t="str">
        <f ca="1">IF(PORTADA!$E$35="A",CONCATENATE(I146," ",G146),"")</f>
        <v xml:space="preserve">c)  </v>
      </c>
      <c r="D146" s="102"/>
      <c r="G146" s="13" t="str">
        <f>IF(L147="FIN","",LOOKUP(I143,DATOS!A:A,DATOS!L:L))</f>
        <v/>
      </c>
      <c r="I146" s="10" t="s">
        <v>46</v>
      </c>
      <c r="J146" s="5"/>
      <c r="K146" s="5"/>
      <c r="L146" s="5"/>
      <c r="M146" s="5"/>
      <c r="N146" s="5"/>
      <c r="O146" s="5"/>
      <c r="P146" s="6" t="s">
        <v>2</v>
      </c>
      <c r="Q146" s="5" t="str">
        <f>CONCATENATE(B146,P146)</f>
        <v>C</v>
      </c>
      <c r="R146" s="5"/>
    </row>
    <row r="147" spans="1:18" ht="15" x14ac:dyDescent="0.25">
      <c r="A147" s="131"/>
      <c r="B147" s="100"/>
      <c r="C147" s="123" t="str">
        <f ca="1">IF(PORTADA!$E$35="A",CONCATENATE(I147," ",G147),"")</f>
        <v xml:space="preserve">d) </v>
      </c>
      <c r="D147" s="102"/>
      <c r="G147" s="13" t="str">
        <f>IF(L147="FIN","",LOOKUP(I143,DATOS!A:A,DATOS!M:M))</f>
        <v/>
      </c>
      <c r="I147" s="10" t="s">
        <v>47</v>
      </c>
      <c r="J147" s="17">
        <f>LOOKUP(I143,DATOS!A:A,DATOS!F:F)</f>
        <v>4</v>
      </c>
      <c r="K147" s="18" t="str">
        <f>LOOKUP(I143,DATOS!A:A,DATOS!D:D)</f>
        <v>TEST 3</v>
      </c>
      <c r="L147" s="16" t="str">
        <f>IF(J147=J143,"","FIN")</f>
        <v>FIN</v>
      </c>
      <c r="M147" s="5"/>
      <c r="N147" s="5"/>
      <c r="O147" s="5"/>
      <c r="P147" s="6" t="s">
        <v>3</v>
      </c>
      <c r="Q147" s="5" t="str">
        <f>CONCATENATE(B147,P147)</f>
        <v>D</v>
      </c>
      <c r="R147" s="5"/>
    </row>
    <row r="148" spans="1:18" ht="15" x14ac:dyDescent="0.25">
      <c r="A148" s="92"/>
      <c r="B148" s="103"/>
      <c r="C148" s="126"/>
      <c r="D148" s="104"/>
    </row>
    <row r="149" spans="1:18" ht="15" x14ac:dyDescent="0.25">
      <c r="A149" s="92"/>
      <c r="B149" s="97"/>
      <c r="C149" s="122" t="str">
        <f ca="1">IF(PORTADA!$E$35="A",CONCATENATE(J149,".- ",G149),"")</f>
        <v xml:space="preserve">25.- </v>
      </c>
      <c r="D149" s="99"/>
      <c r="E149" s="92"/>
      <c r="F149" s="92"/>
      <c r="G149" s="15" t="str">
        <f>IF(L153="FIN","",LOOKUP(I149,DATOS!A:A,DATOS!G:G))</f>
        <v/>
      </c>
      <c r="H149" s="15">
        <f>IF(L153="FIN",0,LOOKUP(I149,DATOS!A:A,DATOS!N:N))</f>
        <v>0</v>
      </c>
      <c r="I149" s="10">
        <f>+I143+1</f>
        <v>45</v>
      </c>
      <c r="J149" s="7">
        <f>+J143+1</f>
        <v>25</v>
      </c>
      <c r="K149" s="5" t="s">
        <v>32</v>
      </c>
      <c r="L149" s="5" t="s">
        <v>33</v>
      </c>
      <c r="M149" s="5" t="s">
        <v>38</v>
      </c>
      <c r="N149" s="5" t="s">
        <v>34</v>
      </c>
      <c r="O149" s="5" t="s">
        <v>35</v>
      </c>
      <c r="P149" s="5" t="s">
        <v>36</v>
      </c>
      <c r="Q149" s="5" t="str">
        <f>CONCATENATE("X",H149)</f>
        <v>X0</v>
      </c>
      <c r="R149" s="5" t="s">
        <v>37</v>
      </c>
    </row>
    <row r="150" spans="1:18" ht="15" x14ac:dyDescent="0.25">
      <c r="A150" s="131">
        <f ca="1">IF($E$2="X",0,IF(J151&gt;2,H149,J151))</f>
        <v>0</v>
      </c>
      <c r="B150" s="100"/>
      <c r="C150" s="123" t="str">
        <f ca="1">IF(PORTADA!$E$35="A",CONCATENATE(I150," ",G150),"")</f>
        <v xml:space="preserve">a)  </v>
      </c>
      <c r="D150" s="102"/>
      <c r="G150" s="13" t="str">
        <f>IF(L153="FIN","",LOOKUP(I149,DATOS!A:A,DATOS!J:J))</f>
        <v/>
      </c>
      <c r="I150" s="10" t="s">
        <v>44</v>
      </c>
      <c r="J150" s="5" t="s">
        <v>5</v>
      </c>
      <c r="K150" s="5">
        <f>IF(L150&gt;0,0,O150)</f>
        <v>0</v>
      </c>
      <c r="L150" s="5">
        <f>IF(O151&gt;0,1,0)</f>
        <v>0</v>
      </c>
      <c r="M150" s="5">
        <f>IF(L150=1,-1/COUNTA(P150:P153),0)</f>
        <v>0</v>
      </c>
      <c r="N150" s="5">
        <f>COUNTA(B150:B153)</f>
        <v>0</v>
      </c>
      <c r="O150" s="5">
        <f>COUNTIF(Q150:Q153,Q149)</f>
        <v>0</v>
      </c>
      <c r="P150" s="6" t="s">
        <v>0</v>
      </c>
      <c r="Q150" s="5" t="str">
        <f>CONCATENATE(B150,P150)</f>
        <v>A</v>
      </c>
      <c r="R150" s="5">
        <f>IF(O150&gt;0,O150+N150,N150*3)</f>
        <v>0</v>
      </c>
    </row>
    <row r="151" spans="1:18" ht="15" x14ac:dyDescent="0.25">
      <c r="A151" s="131"/>
      <c r="B151" s="100"/>
      <c r="C151" s="123" t="str">
        <f ca="1">IF(PORTADA!$E$35="A",CONCATENATE(I151," ",G151),"")</f>
        <v xml:space="preserve">b)  </v>
      </c>
      <c r="D151" s="102"/>
      <c r="G151" s="13" t="str">
        <f>IF(L153="FIN","",LOOKUP(I149,DATOS!A:A,DATOS!K:K))</f>
        <v/>
      </c>
      <c r="I151" s="10" t="s">
        <v>45</v>
      </c>
      <c r="J151" s="5">
        <f ca="1">IF(PORTADA!$E$35="A",R150,0)</f>
        <v>0</v>
      </c>
      <c r="K151" s="5"/>
      <c r="L151" s="5"/>
      <c r="M151" s="5"/>
      <c r="N151" s="5"/>
      <c r="O151" s="5">
        <f>N150-O150</f>
        <v>0</v>
      </c>
      <c r="P151" s="6" t="s">
        <v>1</v>
      </c>
      <c r="Q151" s="5" t="str">
        <f>CONCATENATE(B151,P151)</f>
        <v>B</v>
      </c>
      <c r="R151" s="5"/>
    </row>
    <row r="152" spans="1:18" ht="15" x14ac:dyDescent="0.25">
      <c r="A152" s="131"/>
      <c r="B152" s="100"/>
      <c r="C152" s="123" t="str">
        <f ca="1">IF(PORTADA!$E$35="A",CONCATENATE(I152," ",G152),"")</f>
        <v xml:space="preserve">c)  </v>
      </c>
      <c r="D152" s="102"/>
      <c r="G152" s="13" t="str">
        <f>IF(L153="FIN","",LOOKUP(I149,DATOS!A:A,DATOS!L:L))</f>
        <v/>
      </c>
      <c r="I152" s="10" t="s">
        <v>46</v>
      </c>
      <c r="J152" s="5"/>
      <c r="K152" s="5"/>
      <c r="L152" s="5"/>
      <c r="M152" s="5"/>
      <c r="N152" s="5"/>
      <c r="O152" s="5"/>
      <c r="P152" s="6" t="s">
        <v>2</v>
      </c>
      <c r="Q152" s="5" t="str">
        <f>CONCATENATE(B152,P152)</f>
        <v>C</v>
      </c>
      <c r="R152" s="5"/>
    </row>
    <row r="153" spans="1:18" ht="15" x14ac:dyDescent="0.25">
      <c r="A153" s="131"/>
      <c r="B153" s="100"/>
      <c r="C153" s="123" t="str">
        <f ca="1">IF(PORTADA!$E$35="A",CONCATENATE(I153," ",G153),"")</f>
        <v xml:space="preserve">d) </v>
      </c>
      <c r="D153" s="102"/>
      <c r="G153" s="13" t="str">
        <f>IF(L153="FIN","",LOOKUP(I149,DATOS!A:A,DATOS!M:M))</f>
        <v/>
      </c>
      <c r="I153" s="10" t="s">
        <v>47</v>
      </c>
      <c r="J153" s="17">
        <f>LOOKUP(I149,DATOS!A:A,DATOS!F:F)</f>
        <v>5</v>
      </c>
      <c r="K153" s="18" t="str">
        <f>LOOKUP(I149,DATOS!A:A,DATOS!D:D)</f>
        <v>TEST 3</v>
      </c>
      <c r="L153" s="16" t="str">
        <f>IF(J153=J149,"","FIN")</f>
        <v>FIN</v>
      </c>
      <c r="M153" s="5"/>
      <c r="N153" s="5"/>
      <c r="O153" s="5"/>
      <c r="P153" s="6" t="s">
        <v>3</v>
      </c>
      <c r="Q153" s="5" t="str">
        <f>CONCATENATE(B153,P153)</f>
        <v>D</v>
      </c>
      <c r="R153" s="5"/>
    </row>
    <row r="154" spans="1:18" ht="15" x14ac:dyDescent="0.25">
      <c r="A154" s="92"/>
      <c r="B154" s="103"/>
      <c r="C154" s="126"/>
      <c r="D154" s="104"/>
    </row>
    <row r="155" spans="1:18" ht="15" x14ac:dyDescent="0.25">
      <c r="A155" s="92"/>
      <c r="B155" s="97"/>
      <c r="C155" s="122" t="str">
        <f ca="1">IF(PORTADA!$E$35="A",CONCATENATE(J155,".- ",G155),"")</f>
        <v xml:space="preserve">26.- </v>
      </c>
      <c r="D155" s="99"/>
      <c r="E155" s="92"/>
      <c r="F155" s="92"/>
      <c r="G155" s="15" t="str">
        <f>IF(L159="FIN","",LOOKUP(I155,DATOS!A:A,DATOS!G:G))</f>
        <v/>
      </c>
      <c r="H155" s="15">
        <f>IF(L159="FIN",0,LOOKUP(I155,DATOS!A:A,DATOS!N:N))</f>
        <v>0</v>
      </c>
      <c r="I155" s="10">
        <f>+I149+1</f>
        <v>46</v>
      </c>
      <c r="J155" s="7">
        <f>+J149+1</f>
        <v>26</v>
      </c>
      <c r="K155" s="5" t="s">
        <v>32</v>
      </c>
      <c r="L155" s="5" t="s">
        <v>33</v>
      </c>
      <c r="M155" s="5" t="s">
        <v>38</v>
      </c>
      <c r="N155" s="5" t="s">
        <v>34</v>
      </c>
      <c r="O155" s="5" t="s">
        <v>35</v>
      </c>
      <c r="P155" s="5" t="s">
        <v>36</v>
      </c>
      <c r="Q155" s="5" t="str">
        <f>CONCATENATE("X",H155)</f>
        <v>X0</v>
      </c>
      <c r="R155" s="5" t="s">
        <v>37</v>
      </c>
    </row>
    <row r="156" spans="1:18" ht="15" x14ac:dyDescent="0.25">
      <c r="A156" s="131">
        <f ca="1">IF($E$2="X",0,IF(J157&gt;2,H155,J157))</f>
        <v>0</v>
      </c>
      <c r="B156" s="100"/>
      <c r="C156" s="123" t="str">
        <f ca="1">IF(PORTADA!$E$35="A",CONCATENATE(I156," ",G156),"")</f>
        <v xml:space="preserve">a)  </v>
      </c>
      <c r="D156" s="102"/>
      <c r="G156" s="13" t="str">
        <f>IF(L159="FIN","",LOOKUP(I155,DATOS!A:A,DATOS!J:J))</f>
        <v/>
      </c>
      <c r="I156" s="10" t="s">
        <v>44</v>
      </c>
      <c r="J156" s="5" t="s">
        <v>5</v>
      </c>
      <c r="K156" s="5">
        <f>IF(L156&gt;0,0,O156)</f>
        <v>0</v>
      </c>
      <c r="L156" s="5">
        <f>IF(O157&gt;0,1,0)</f>
        <v>0</v>
      </c>
      <c r="M156" s="5">
        <f>IF(L156=1,-1/COUNTA(P156:P159),0)</f>
        <v>0</v>
      </c>
      <c r="N156" s="5">
        <f>COUNTA(B156:B159)</f>
        <v>0</v>
      </c>
      <c r="O156" s="5">
        <f>COUNTIF(Q156:Q159,Q155)</f>
        <v>0</v>
      </c>
      <c r="P156" s="6" t="s">
        <v>0</v>
      </c>
      <c r="Q156" s="5" t="str">
        <f>CONCATENATE(B156,P156)</f>
        <v>A</v>
      </c>
      <c r="R156" s="5">
        <f>IF(O156&gt;0,O156+N156,N156*3)</f>
        <v>0</v>
      </c>
    </row>
    <row r="157" spans="1:18" ht="15" x14ac:dyDescent="0.25">
      <c r="A157" s="131"/>
      <c r="B157" s="100"/>
      <c r="C157" s="123" t="str">
        <f ca="1">IF(PORTADA!$E$35="A",CONCATENATE(I157," ",G157),"")</f>
        <v xml:space="preserve">b)  </v>
      </c>
      <c r="D157" s="102"/>
      <c r="G157" s="13" t="str">
        <f>IF(L159="FIN","",LOOKUP(I155,DATOS!A:A,DATOS!K:K))</f>
        <v/>
      </c>
      <c r="I157" s="10" t="s">
        <v>45</v>
      </c>
      <c r="J157" s="5">
        <f ca="1">IF(PORTADA!$E$35="A",R156,0)</f>
        <v>0</v>
      </c>
      <c r="K157" s="5"/>
      <c r="L157" s="5"/>
      <c r="M157" s="5"/>
      <c r="N157" s="5"/>
      <c r="O157" s="5">
        <f>N156-O156</f>
        <v>0</v>
      </c>
      <c r="P157" s="6" t="s">
        <v>1</v>
      </c>
      <c r="Q157" s="5" t="str">
        <f>CONCATENATE(B157,P157)</f>
        <v>B</v>
      </c>
      <c r="R157" s="5"/>
    </row>
    <row r="158" spans="1:18" ht="15" x14ac:dyDescent="0.25">
      <c r="A158" s="131"/>
      <c r="B158" s="100"/>
      <c r="C158" s="123" t="str">
        <f ca="1">IF(PORTADA!$E$35="A",CONCATENATE(I158," ",G158),"")</f>
        <v xml:space="preserve">c)  </v>
      </c>
      <c r="D158" s="102"/>
      <c r="G158" s="13" t="str">
        <f>IF(L159="FIN","",LOOKUP(I155,DATOS!A:A,DATOS!L:L))</f>
        <v/>
      </c>
      <c r="I158" s="10" t="s">
        <v>46</v>
      </c>
      <c r="J158" s="5"/>
      <c r="K158" s="5"/>
      <c r="L158" s="5"/>
      <c r="M158" s="5"/>
      <c r="N158" s="5"/>
      <c r="O158" s="5"/>
      <c r="P158" s="6" t="s">
        <v>2</v>
      </c>
      <c r="Q158" s="5" t="str">
        <f>CONCATENATE(B158,P158)</f>
        <v>C</v>
      </c>
      <c r="R158" s="5"/>
    </row>
    <row r="159" spans="1:18" ht="15" x14ac:dyDescent="0.25">
      <c r="A159" s="131"/>
      <c r="B159" s="100"/>
      <c r="C159" s="123" t="str">
        <f ca="1">IF(PORTADA!$E$35="A",CONCATENATE(I159," ",G159),"")</f>
        <v xml:space="preserve">d) </v>
      </c>
      <c r="D159" s="102"/>
      <c r="G159" s="13" t="str">
        <f>IF(L159="FIN","",LOOKUP(I155,DATOS!A:A,DATOS!M:M))</f>
        <v/>
      </c>
      <c r="I159" s="10" t="s">
        <v>47</v>
      </c>
      <c r="J159" s="17">
        <f>LOOKUP(I155,DATOS!A:A,DATOS!F:F)</f>
        <v>6</v>
      </c>
      <c r="K159" s="18" t="str">
        <f>LOOKUP(I155,DATOS!A:A,DATOS!D:D)</f>
        <v>TEST 3</v>
      </c>
      <c r="L159" s="16" t="str">
        <f>IF(J159=J155,"","FIN")</f>
        <v>FIN</v>
      </c>
      <c r="M159" s="5"/>
      <c r="N159" s="5"/>
      <c r="O159" s="5"/>
      <c r="P159" s="6" t="s">
        <v>3</v>
      </c>
      <c r="Q159" s="5" t="str">
        <f>CONCATENATE(B159,P159)</f>
        <v>D</v>
      </c>
      <c r="R159" s="5"/>
    </row>
    <row r="160" spans="1:18" ht="15" x14ac:dyDescent="0.25">
      <c r="A160" s="92"/>
      <c r="B160" s="103"/>
      <c r="C160" s="126"/>
      <c r="D160" s="104"/>
    </row>
    <row r="161" spans="1:18" ht="15" x14ac:dyDescent="0.25">
      <c r="A161" s="92"/>
      <c r="B161" s="97"/>
      <c r="C161" s="122" t="str">
        <f ca="1">IF(PORTADA!$E$35="A",CONCATENATE(J161,".- ",G161),"")</f>
        <v xml:space="preserve">27.- </v>
      </c>
      <c r="D161" s="99"/>
      <c r="E161" s="92"/>
      <c r="F161" s="92"/>
      <c r="G161" s="15" t="str">
        <f>IF(L165="FIN","",LOOKUP(I161,DATOS!A:A,DATOS!G:G))</f>
        <v/>
      </c>
      <c r="H161" s="15">
        <f>IF(L165="FIN",0,LOOKUP(I161,DATOS!A:A,DATOS!N:N))</f>
        <v>0</v>
      </c>
      <c r="I161" s="10">
        <f>+I155+1</f>
        <v>47</v>
      </c>
      <c r="J161" s="7">
        <f>+J155+1</f>
        <v>27</v>
      </c>
      <c r="K161" s="5" t="s">
        <v>32</v>
      </c>
      <c r="L161" s="5" t="s">
        <v>33</v>
      </c>
      <c r="M161" s="5" t="s">
        <v>38</v>
      </c>
      <c r="N161" s="5" t="s">
        <v>34</v>
      </c>
      <c r="O161" s="5" t="s">
        <v>35</v>
      </c>
      <c r="P161" s="5" t="s">
        <v>36</v>
      </c>
      <c r="Q161" s="5" t="str">
        <f>CONCATENATE("X",H161)</f>
        <v>X0</v>
      </c>
      <c r="R161" s="5" t="s">
        <v>37</v>
      </c>
    </row>
    <row r="162" spans="1:18" ht="15" x14ac:dyDescent="0.25">
      <c r="A162" s="131">
        <f ca="1">IF($E$2="X",0,IF(J163&gt;2,H161,J163))</f>
        <v>0</v>
      </c>
      <c r="B162" s="100"/>
      <c r="C162" s="123" t="str">
        <f ca="1">IF(PORTADA!$E$35="A",CONCATENATE(I162," ",G162),"")</f>
        <v xml:space="preserve">a)  </v>
      </c>
      <c r="D162" s="102"/>
      <c r="G162" s="13" t="str">
        <f>IF(L165="FIN","",LOOKUP(I161,DATOS!A:A,DATOS!J:J))</f>
        <v/>
      </c>
      <c r="I162" s="10" t="s">
        <v>44</v>
      </c>
      <c r="J162" s="5" t="s">
        <v>5</v>
      </c>
      <c r="K162" s="5">
        <f>IF(L162&gt;0,0,O162)</f>
        <v>0</v>
      </c>
      <c r="L162" s="5">
        <f>IF(O163&gt;0,1,0)</f>
        <v>0</v>
      </c>
      <c r="M162" s="5">
        <f>IF(L162=1,-1/COUNTA(P162:P165),0)</f>
        <v>0</v>
      </c>
      <c r="N162" s="5">
        <f>COUNTA(B162:B165)</f>
        <v>0</v>
      </c>
      <c r="O162" s="5">
        <f>COUNTIF(Q162:Q165,Q161)</f>
        <v>0</v>
      </c>
      <c r="P162" s="6" t="s">
        <v>0</v>
      </c>
      <c r="Q162" s="5" t="str">
        <f>CONCATENATE(B162,P162)</f>
        <v>A</v>
      </c>
      <c r="R162" s="5">
        <f>IF(O162&gt;0,O162+N162,N162*3)</f>
        <v>0</v>
      </c>
    </row>
    <row r="163" spans="1:18" ht="15" x14ac:dyDescent="0.25">
      <c r="A163" s="131"/>
      <c r="B163" s="100"/>
      <c r="C163" s="123" t="str">
        <f ca="1">IF(PORTADA!$E$35="A",CONCATENATE(I163," ",G163),"")</f>
        <v xml:space="preserve">b)  </v>
      </c>
      <c r="D163" s="102"/>
      <c r="G163" s="13" t="str">
        <f>IF(L165="FIN","",LOOKUP(I161,DATOS!A:A,DATOS!K:K))</f>
        <v/>
      </c>
      <c r="I163" s="10" t="s">
        <v>45</v>
      </c>
      <c r="J163" s="5">
        <f ca="1">IF(PORTADA!$E$35="A",R162,0)</f>
        <v>0</v>
      </c>
      <c r="K163" s="5"/>
      <c r="L163" s="5"/>
      <c r="M163" s="5"/>
      <c r="N163" s="5"/>
      <c r="O163" s="5">
        <f>N162-O162</f>
        <v>0</v>
      </c>
      <c r="P163" s="6" t="s">
        <v>1</v>
      </c>
      <c r="Q163" s="5" t="str">
        <f>CONCATENATE(B163,P163)</f>
        <v>B</v>
      </c>
      <c r="R163" s="5"/>
    </row>
    <row r="164" spans="1:18" ht="15" x14ac:dyDescent="0.25">
      <c r="A164" s="131"/>
      <c r="B164" s="100"/>
      <c r="C164" s="123" t="str">
        <f ca="1">IF(PORTADA!$E$35="A",CONCATENATE(I164," ",G164),"")</f>
        <v xml:space="preserve">c)  </v>
      </c>
      <c r="D164" s="102"/>
      <c r="G164" s="13" t="str">
        <f>IF(L165="FIN","",LOOKUP(I161,DATOS!A:A,DATOS!L:L))</f>
        <v/>
      </c>
      <c r="I164" s="10" t="s">
        <v>46</v>
      </c>
      <c r="J164" s="5"/>
      <c r="K164" s="5"/>
      <c r="L164" s="5"/>
      <c r="M164" s="5"/>
      <c r="N164" s="5"/>
      <c r="O164" s="5"/>
      <c r="P164" s="6" t="s">
        <v>2</v>
      </c>
      <c r="Q164" s="5" t="str">
        <f>CONCATENATE(B164,P164)</f>
        <v>C</v>
      </c>
      <c r="R164" s="5"/>
    </row>
    <row r="165" spans="1:18" ht="15" x14ac:dyDescent="0.25">
      <c r="A165" s="131"/>
      <c r="B165" s="100"/>
      <c r="C165" s="123" t="str">
        <f ca="1">IF(PORTADA!$E$35="A",CONCATENATE(I165," ",G165),"")</f>
        <v xml:space="preserve">d) </v>
      </c>
      <c r="D165" s="102"/>
      <c r="G165" s="13" t="str">
        <f>IF(L165="FIN","",LOOKUP(I161,DATOS!A:A,DATOS!M:M))</f>
        <v/>
      </c>
      <c r="I165" s="10" t="s">
        <v>47</v>
      </c>
      <c r="J165" s="17">
        <f>LOOKUP(I161,DATOS!A:A,DATOS!F:F)</f>
        <v>7</v>
      </c>
      <c r="K165" s="18" t="str">
        <f>LOOKUP(I161,DATOS!A:A,DATOS!D:D)</f>
        <v>TEST 3</v>
      </c>
      <c r="L165" s="16" t="str">
        <f>IF(J165=J161,"","FIN")</f>
        <v>FIN</v>
      </c>
      <c r="M165" s="5"/>
      <c r="N165" s="5"/>
      <c r="O165" s="5"/>
      <c r="P165" s="6" t="s">
        <v>3</v>
      </c>
      <c r="Q165" s="5" t="str">
        <f>CONCATENATE(B165,P165)</f>
        <v>D</v>
      </c>
      <c r="R165" s="5"/>
    </row>
    <row r="166" spans="1:18" ht="15" x14ac:dyDescent="0.25">
      <c r="A166" s="92"/>
      <c r="B166" s="103"/>
      <c r="C166" s="126"/>
      <c r="D166" s="104"/>
    </row>
    <row r="167" spans="1:18" ht="15" x14ac:dyDescent="0.25">
      <c r="A167" s="92"/>
      <c r="B167" s="97"/>
      <c r="C167" s="122" t="str">
        <f ca="1">IF(PORTADA!$E$35="A",CONCATENATE(J167,".- ",G167),"")</f>
        <v xml:space="preserve">28.- </v>
      </c>
      <c r="D167" s="99"/>
      <c r="E167" s="92"/>
      <c r="F167" s="92"/>
      <c r="G167" s="15" t="str">
        <f>IF(L171="FIN","",LOOKUP(I167,DATOS!A:A,DATOS!G:G))</f>
        <v/>
      </c>
      <c r="H167" s="15">
        <f>IF(L171="FIN",0,LOOKUP(I167,DATOS!A:A,DATOS!N:N))</f>
        <v>0</v>
      </c>
      <c r="I167" s="10">
        <f>+I161+1</f>
        <v>48</v>
      </c>
      <c r="J167" s="7">
        <f>+J161+1</f>
        <v>28</v>
      </c>
      <c r="K167" s="5" t="s">
        <v>32</v>
      </c>
      <c r="L167" s="5" t="s">
        <v>33</v>
      </c>
      <c r="M167" s="5" t="s">
        <v>38</v>
      </c>
      <c r="N167" s="5" t="s">
        <v>34</v>
      </c>
      <c r="O167" s="5" t="s">
        <v>35</v>
      </c>
      <c r="P167" s="5" t="s">
        <v>36</v>
      </c>
      <c r="Q167" s="5" t="str">
        <f>CONCATENATE("X",H167)</f>
        <v>X0</v>
      </c>
      <c r="R167" s="5" t="s">
        <v>37</v>
      </c>
    </row>
    <row r="168" spans="1:18" ht="15" x14ac:dyDescent="0.25">
      <c r="A168" s="131">
        <f ca="1">IF($E$2="X",0,IF(J169&gt;2,H167,J169))</f>
        <v>0</v>
      </c>
      <c r="B168" s="100"/>
      <c r="C168" s="123" t="str">
        <f ca="1">IF(PORTADA!$E$35="A",CONCATENATE(I168," ",G168),"")</f>
        <v xml:space="preserve">a)  </v>
      </c>
      <c r="D168" s="102"/>
      <c r="G168" s="13" t="str">
        <f>IF(L171="FIN","",LOOKUP(I167,DATOS!A:A,DATOS!J:J))</f>
        <v/>
      </c>
      <c r="I168" s="10" t="s">
        <v>44</v>
      </c>
      <c r="J168" s="5" t="s">
        <v>5</v>
      </c>
      <c r="K168" s="5">
        <f>IF(L168&gt;0,0,O168)</f>
        <v>0</v>
      </c>
      <c r="L168" s="5">
        <f>IF(O169&gt;0,1,0)</f>
        <v>0</v>
      </c>
      <c r="M168" s="5">
        <f>IF(L168=1,-1/COUNTA(P168:P171),0)</f>
        <v>0</v>
      </c>
      <c r="N168" s="5">
        <f>COUNTA(B168:B171)</f>
        <v>0</v>
      </c>
      <c r="O168" s="5">
        <f>COUNTIF(Q168:Q171,Q167)</f>
        <v>0</v>
      </c>
      <c r="P168" s="6" t="s">
        <v>0</v>
      </c>
      <c r="Q168" s="5" t="str">
        <f>CONCATENATE(B168,P168)</f>
        <v>A</v>
      </c>
      <c r="R168" s="5">
        <f>IF(O168&gt;0,O168+N168,N168*3)</f>
        <v>0</v>
      </c>
    </row>
    <row r="169" spans="1:18" ht="15" x14ac:dyDescent="0.25">
      <c r="A169" s="131"/>
      <c r="B169" s="100"/>
      <c r="C169" s="123" t="str">
        <f ca="1">IF(PORTADA!$E$35="A",CONCATENATE(I169," ",G169),"")</f>
        <v xml:space="preserve">b)  </v>
      </c>
      <c r="D169" s="102"/>
      <c r="G169" s="13" t="str">
        <f>IF(L171="FIN","",LOOKUP(I167,DATOS!A:A,DATOS!K:K))</f>
        <v/>
      </c>
      <c r="I169" s="10" t="s">
        <v>45</v>
      </c>
      <c r="J169" s="5">
        <f ca="1">IF(PORTADA!$E$35="A",R168,0)</f>
        <v>0</v>
      </c>
      <c r="K169" s="5"/>
      <c r="L169" s="5"/>
      <c r="M169" s="5"/>
      <c r="N169" s="5"/>
      <c r="O169" s="5">
        <f>N168-O168</f>
        <v>0</v>
      </c>
      <c r="P169" s="6" t="s">
        <v>1</v>
      </c>
      <c r="Q169" s="5" t="str">
        <f>CONCATENATE(B169,P169)</f>
        <v>B</v>
      </c>
      <c r="R169" s="5"/>
    </row>
    <row r="170" spans="1:18" ht="15" x14ac:dyDescent="0.25">
      <c r="A170" s="131"/>
      <c r="B170" s="100"/>
      <c r="C170" s="123" t="str">
        <f ca="1">IF(PORTADA!$E$35="A",CONCATENATE(I170," ",G170),"")</f>
        <v xml:space="preserve">c)  </v>
      </c>
      <c r="D170" s="102"/>
      <c r="G170" s="13" t="str">
        <f>IF(L171="FIN","",LOOKUP(I167,DATOS!A:A,DATOS!L:L))</f>
        <v/>
      </c>
      <c r="I170" s="10" t="s">
        <v>46</v>
      </c>
      <c r="J170" s="5"/>
      <c r="K170" s="5"/>
      <c r="L170" s="5"/>
      <c r="M170" s="5"/>
      <c r="N170" s="5"/>
      <c r="O170" s="5"/>
      <c r="P170" s="6" t="s">
        <v>2</v>
      </c>
      <c r="Q170" s="5" t="str">
        <f>CONCATENATE(B170,P170)</f>
        <v>C</v>
      </c>
      <c r="R170" s="5"/>
    </row>
    <row r="171" spans="1:18" ht="15" x14ac:dyDescent="0.25">
      <c r="A171" s="131"/>
      <c r="B171" s="100"/>
      <c r="C171" s="123" t="str">
        <f ca="1">IF(PORTADA!$E$35="A",CONCATENATE(I171," ",G171),"")</f>
        <v xml:space="preserve">d) </v>
      </c>
      <c r="D171" s="102"/>
      <c r="G171" s="13" t="str">
        <f>IF(L171="FIN","",LOOKUP(I167,DATOS!A:A,DATOS!M:M))</f>
        <v/>
      </c>
      <c r="I171" s="10" t="s">
        <v>47</v>
      </c>
      <c r="J171" s="17">
        <f>LOOKUP(I167,DATOS!A:A,DATOS!F:F)</f>
        <v>8</v>
      </c>
      <c r="K171" s="18" t="str">
        <f>LOOKUP(I167,DATOS!A:A,DATOS!D:D)</f>
        <v>TEST 3</v>
      </c>
      <c r="L171" s="16" t="str">
        <f>IF(J171=J167,"","FIN")</f>
        <v>FIN</v>
      </c>
      <c r="M171" s="5"/>
      <c r="N171" s="5"/>
      <c r="O171" s="5"/>
      <c r="P171" s="6" t="s">
        <v>3</v>
      </c>
      <c r="Q171" s="5" t="str">
        <f>CONCATENATE(B171,P171)</f>
        <v>D</v>
      </c>
      <c r="R171" s="5"/>
    </row>
    <row r="172" spans="1:18" ht="15" x14ac:dyDescent="0.25">
      <c r="A172" s="92"/>
      <c r="B172" s="103"/>
      <c r="C172" s="126"/>
      <c r="D172" s="104"/>
    </row>
    <row r="173" spans="1:18" ht="15" x14ac:dyDescent="0.25">
      <c r="A173" s="92"/>
      <c r="B173" s="97"/>
      <c r="C173" s="122" t="str">
        <f ca="1">IF(PORTADA!$E$35="A",CONCATENATE(J173,".- ",G173),"")</f>
        <v xml:space="preserve">29.- </v>
      </c>
      <c r="D173" s="99"/>
      <c r="E173" s="92"/>
      <c r="F173" s="92"/>
      <c r="G173" s="15" t="str">
        <f>IF(L177="FIN","",LOOKUP(I173,DATOS!A:A,DATOS!G:G))</f>
        <v/>
      </c>
      <c r="H173" s="15">
        <f>IF(L177="FIN",0,LOOKUP(I173,DATOS!A:A,DATOS!N:N))</f>
        <v>0</v>
      </c>
      <c r="I173" s="10">
        <f>+I167+1</f>
        <v>49</v>
      </c>
      <c r="J173" s="7">
        <f>+J167+1</f>
        <v>29</v>
      </c>
      <c r="K173" s="5" t="s">
        <v>32</v>
      </c>
      <c r="L173" s="5" t="s">
        <v>33</v>
      </c>
      <c r="M173" s="5" t="s">
        <v>38</v>
      </c>
      <c r="N173" s="5" t="s">
        <v>34</v>
      </c>
      <c r="O173" s="5" t="s">
        <v>35</v>
      </c>
      <c r="P173" s="5" t="s">
        <v>36</v>
      </c>
      <c r="Q173" s="5" t="str">
        <f>CONCATENATE("X",H173)</f>
        <v>X0</v>
      </c>
      <c r="R173" s="5" t="s">
        <v>37</v>
      </c>
    </row>
    <row r="174" spans="1:18" ht="15" x14ac:dyDescent="0.25">
      <c r="A174" s="131">
        <f ca="1">IF($E$2="X",0,IF(J175&gt;2,H173,J175))</f>
        <v>0</v>
      </c>
      <c r="B174" s="100"/>
      <c r="C174" s="123" t="str">
        <f ca="1">IF(PORTADA!$E$35="A",CONCATENATE(I174," ",G174),"")</f>
        <v xml:space="preserve">a)  </v>
      </c>
      <c r="D174" s="102"/>
      <c r="G174" s="13" t="str">
        <f>IF(L177="FIN","",LOOKUP(I173,DATOS!A:A,DATOS!J:J))</f>
        <v/>
      </c>
      <c r="I174" s="10" t="s">
        <v>44</v>
      </c>
      <c r="J174" s="5" t="s">
        <v>5</v>
      </c>
      <c r="K174" s="5">
        <f>IF(L174&gt;0,0,O174)</f>
        <v>0</v>
      </c>
      <c r="L174" s="5">
        <f>IF(O175&gt;0,1,0)</f>
        <v>0</v>
      </c>
      <c r="M174" s="5">
        <f>IF(L174=1,-1/COUNTA(P174:P177),0)</f>
        <v>0</v>
      </c>
      <c r="N174" s="5">
        <f>COUNTA(B174:B177)</f>
        <v>0</v>
      </c>
      <c r="O174" s="5">
        <f>COUNTIF(Q174:Q177,Q173)</f>
        <v>0</v>
      </c>
      <c r="P174" s="6" t="s">
        <v>0</v>
      </c>
      <c r="Q174" s="5" t="str">
        <f>CONCATENATE(B174,P174)</f>
        <v>A</v>
      </c>
      <c r="R174" s="5">
        <f>IF(O174&gt;0,O174+N174,N174*3)</f>
        <v>0</v>
      </c>
    </row>
    <row r="175" spans="1:18" ht="15" x14ac:dyDescent="0.25">
      <c r="A175" s="131"/>
      <c r="B175" s="100"/>
      <c r="C175" s="123" t="str">
        <f ca="1">IF(PORTADA!$E$35="A",CONCATENATE(I175," ",G175),"")</f>
        <v xml:space="preserve">b)  </v>
      </c>
      <c r="D175" s="102"/>
      <c r="G175" s="13" t="str">
        <f>IF(L177="FIN","",LOOKUP(I173,DATOS!A:A,DATOS!K:K))</f>
        <v/>
      </c>
      <c r="I175" s="10" t="s">
        <v>45</v>
      </c>
      <c r="J175" s="5">
        <f ca="1">IF(PORTADA!$E$35="A",R174,0)</f>
        <v>0</v>
      </c>
      <c r="K175" s="5"/>
      <c r="L175" s="5"/>
      <c r="M175" s="5"/>
      <c r="N175" s="5"/>
      <c r="O175" s="5">
        <f>N174-O174</f>
        <v>0</v>
      </c>
      <c r="P175" s="6" t="s">
        <v>1</v>
      </c>
      <c r="Q175" s="5" t="str">
        <f>CONCATENATE(B175,P175)</f>
        <v>B</v>
      </c>
      <c r="R175" s="5"/>
    </row>
    <row r="176" spans="1:18" ht="15" x14ac:dyDescent="0.25">
      <c r="A176" s="131"/>
      <c r="B176" s="100"/>
      <c r="C176" s="123" t="str">
        <f ca="1">IF(PORTADA!$E$35="A",CONCATENATE(I176," ",G176),"")</f>
        <v xml:space="preserve">c)  </v>
      </c>
      <c r="D176" s="102"/>
      <c r="G176" s="13" t="str">
        <f>IF(L177="FIN","",LOOKUP(I173,DATOS!A:A,DATOS!L:L))</f>
        <v/>
      </c>
      <c r="I176" s="10" t="s">
        <v>46</v>
      </c>
      <c r="J176" s="5"/>
      <c r="K176" s="5"/>
      <c r="L176" s="5"/>
      <c r="M176" s="5"/>
      <c r="N176" s="5"/>
      <c r="O176" s="5"/>
      <c r="P176" s="6" t="s">
        <v>2</v>
      </c>
      <c r="Q176" s="5" t="str">
        <f>CONCATENATE(B176,P176)</f>
        <v>C</v>
      </c>
      <c r="R176" s="5"/>
    </row>
    <row r="177" spans="1:18" ht="15" x14ac:dyDescent="0.25">
      <c r="A177" s="131"/>
      <c r="B177" s="100"/>
      <c r="C177" s="123" t="str">
        <f ca="1">IF(PORTADA!$E$35="A",CONCATENATE(I177," ",G177),"")</f>
        <v xml:space="preserve">d) </v>
      </c>
      <c r="D177" s="102"/>
      <c r="G177" s="13" t="str">
        <f>IF(L177="FIN","",LOOKUP(I173,DATOS!A:A,DATOS!M:M))</f>
        <v/>
      </c>
      <c r="I177" s="10" t="s">
        <v>47</v>
      </c>
      <c r="J177" s="17">
        <f>LOOKUP(I173,DATOS!A:A,DATOS!F:F)</f>
        <v>9</v>
      </c>
      <c r="K177" s="18" t="str">
        <f>LOOKUP(I173,DATOS!A:A,DATOS!D:D)</f>
        <v>TEST 3</v>
      </c>
      <c r="L177" s="16" t="str">
        <f>IF(J177=J173,"","FIN")</f>
        <v>FIN</v>
      </c>
      <c r="M177" s="5"/>
      <c r="N177" s="5"/>
      <c r="O177" s="5"/>
      <c r="P177" s="6" t="s">
        <v>3</v>
      </c>
      <c r="Q177" s="5" t="str">
        <f>CONCATENATE(B177,P177)</f>
        <v>D</v>
      </c>
      <c r="R177" s="5"/>
    </row>
    <row r="178" spans="1:18" ht="15" x14ac:dyDescent="0.25">
      <c r="A178" s="92"/>
      <c r="B178" s="103"/>
      <c r="C178" s="126"/>
      <c r="D178" s="104"/>
    </row>
    <row r="179" spans="1:18" ht="15" x14ac:dyDescent="0.25">
      <c r="A179" s="92"/>
      <c r="B179" s="97"/>
      <c r="C179" s="122" t="str">
        <f ca="1">IF(PORTADA!$E$35="A",CONCATENATE(J179,".- ",G179),"")</f>
        <v xml:space="preserve">30.- </v>
      </c>
      <c r="D179" s="99"/>
      <c r="E179" s="92"/>
      <c r="F179" s="92"/>
      <c r="G179" s="15" t="str">
        <f>IF(L183="FIN","",LOOKUP(I179,DATOS!A:A,DATOS!G:G))</f>
        <v/>
      </c>
      <c r="H179" s="15">
        <f>IF(L183="FIN",0,LOOKUP(I179,DATOS!A:A,DATOS!N:N))</f>
        <v>0</v>
      </c>
      <c r="I179" s="10">
        <f>+I173+1</f>
        <v>50</v>
      </c>
      <c r="J179" s="7">
        <f>+J173+1</f>
        <v>30</v>
      </c>
      <c r="K179" s="5" t="s">
        <v>32</v>
      </c>
      <c r="L179" s="5" t="s">
        <v>33</v>
      </c>
      <c r="M179" s="5" t="s">
        <v>38</v>
      </c>
      <c r="N179" s="5" t="s">
        <v>34</v>
      </c>
      <c r="O179" s="5" t="s">
        <v>35</v>
      </c>
      <c r="P179" s="5" t="s">
        <v>36</v>
      </c>
      <c r="Q179" s="5" t="str">
        <f>CONCATENATE("X",H179)</f>
        <v>X0</v>
      </c>
      <c r="R179" s="5" t="s">
        <v>37</v>
      </c>
    </row>
    <row r="180" spans="1:18" ht="15" x14ac:dyDescent="0.25">
      <c r="A180" s="131">
        <f ca="1">IF($E$2="X",0,IF(J181&gt;2,H179,J181))</f>
        <v>0</v>
      </c>
      <c r="B180" s="100"/>
      <c r="C180" s="123" t="str">
        <f ca="1">IF(PORTADA!$E$35="A",CONCATENATE(I180," ",G180),"")</f>
        <v xml:space="preserve">a)  </v>
      </c>
      <c r="D180" s="102"/>
      <c r="G180" s="13" t="str">
        <f>IF(L183="FIN","",LOOKUP(I179,DATOS!A:A,DATOS!J:J))</f>
        <v/>
      </c>
      <c r="I180" s="10" t="s">
        <v>44</v>
      </c>
      <c r="J180" s="5" t="s">
        <v>5</v>
      </c>
      <c r="K180" s="5">
        <f>IF(L180&gt;0,0,O180)</f>
        <v>0</v>
      </c>
      <c r="L180" s="5">
        <f>IF(O181&gt;0,1,0)</f>
        <v>0</v>
      </c>
      <c r="M180" s="5">
        <f>IF(L180=1,-1/COUNTA(P180:P183),0)</f>
        <v>0</v>
      </c>
      <c r="N180" s="5">
        <f>COUNTA(B180:B183)</f>
        <v>0</v>
      </c>
      <c r="O180" s="5">
        <f>COUNTIF(Q180:Q183,Q179)</f>
        <v>0</v>
      </c>
      <c r="P180" s="6" t="s">
        <v>0</v>
      </c>
      <c r="Q180" s="5" t="str">
        <f>CONCATENATE(B180,P180)</f>
        <v>A</v>
      </c>
      <c r="R180" s="5">
        <f>IF(O180&gt;0,O180+N180,N180*3)</f>
        <v>0</v>
      </c>
    </row>
    <row r="181" spans="1:18" ht="15" x14ac:dyDescent="0.25">
      <c r="A181" s="131"/>
      <c r="B181" s="100"/>
      <c r="C181" s="123" t="str">
        <f ca="1">IF(PORTADA!$E$35="A",CONCATENATE(I181," ",G181),"")</f>
        <v xml:space="preserve">b)  </v>
      </c>
      <c r="D181" s="102"/>
      <c r="G181" s="13" t="str">
        <f>IF(L183="FIN","",LOOKUP(I179,DATOS!A:A,DATOS!K:K))</f>
        <v/>
      </c>
      <c r="I181" s="10" t="s">
        <v>45</v>
      </c>
      <c r="J181" s="5">
        <f ca="1">IF(PORTADA!$E$35="A",R180,0)</f>
        <v>0</v>
      </c>
      <c r="K181" s="5"/>
      <c r="L181" s="5"/>
      <c r="M181" s="5"/>
      <c r="N181" s="5"/>
      <c r="O181" s="5">
        <f>N180-O180</f>
        <v>0</v>
      </c>
      <c r="P181" s="6" t="s">
        <v>1</v>
      </c>
      <c r="Q181" s="5" t="str">
        <f>CONCATENATE(B181,P181)</f>
        <v>B</v>
      </c>
      <c r="R181" s="5"/>
    </row>
    <row r="182" spans="1:18" ht="15" x14ac:dyDescent="0.25">
      <c r="A182" s="131"/>
      <c r="B182" s="100"/>
      <c r="C182" s="123" t="str">
        <f ca="1">IF(PORTADA!$E$35="A",CONCATENATE(I182," ",G182),"")</f>
        <v xml:space="preserve">c)  </v>
      </c>
      <c r="D182" s="102"/>
      <c r="G182" s="13" t="str">
        <f>IF(L183="FIN","",LOOKUP(I179,DATOS!A:A,DATOS!L:L))</f>
        <v/>
      </c>
      <c r="I182" s="10" t="s">
        <v>46</v>
      </c>
      <c r="J182" s="5"/>
      <c r="K182" s="5"/>
      <c r="L182" s="5"/>
      <c r="M182" s="5"/>
      <c r="N182" s="5"/>
      <c r="O182" s="5"/>
      <c r="P182" s="6" t="s">
        <v>2</v>
      </c>
      <c r="Q182" s="5" t="str">
        <f>CONCATENATE(B182,P182)</f>
        <v>C</v>
      </c>
      <c r="R182" s="5"/>
    </row>
    <row r="183" spans="1:18" ht="15" x14ac:dyDescent="0.25">
      <c r="A183" s="131"/>
      <c r="B183" s="100"/>
      <c r="C183" s="123" t="str">
        <f ca="1">IF(PORTADA!$E$35="A",CONCATENATE(I183," ",G183),"")</f>
        <v xml:space="preserve">d) </v>
      </c>
      <c r="D183" s="102"/>
      <c r="G183" s="13" t="str">
        <f>IF(L183="FIN","",LOOKUP(I179,DATOS!A:A,DATOS!M:M))</f>
        <v/>
      </c>
      <c r="I183" s="10" t="s">
        <v>47</v>
      </c>
      <c r="J183" s="17">
        <f>LOOKUP(I179,DATOS!A:A,DATOS!F:F)</f>
        <v>10</v>
      </c>
      <c r="K183" s="18" t="str">
        <f>LOOKUP(I179,DATOS!A:A,DATOS!D:D)</f>
        <v>TEST 3</v>
      </c>
      <c r="L183" s="16" t="str">
        <f>IF(J183=J179,"","FIN")</f>
        <v>FIN</v>
      </c>
      <c r="M183" s="5"/>
      <c r="N183" s="5"/>
      <c r="O183" s="5"/>
      <c r="P183" s="6" t="s">
        <v>3</v>
      </c>
      <c r="Q183" s="5" t="str">
        <f>CONCATENATE(B183,P183)</f>
        <v>D</v>
      </c>
      <c r="R183" s="5"/>
    </row>
    <row r="184" spans="1:18" ht="15" x14ac:dyDescent="0.25">
      <c r="A184" s="92"/>
      <c r="B184" s="103"/>
      <c r="C184" s="126"/>
      <c r="D184" s="104"/>
    </row>
    <row r="185" spans="1:18" ht="15" hidden="1" x14ac:dyDescent="0.25"/>
    <row r="186" spans="1:18" ht="15" hidden="1" x14ac:dyDescent="0.25"/>
    <row r="187" spans="1:18" ht="15" hidden="1" x14ac:dyDescent="0.25"/>
    <row r="188" spans="1:18" ht="15" hidden="1" x14ac:dyDescent="0.25"/>
    <row r="189" spans="1:18" ht="15" hidden="1" x14ac:dyDescent="0.25"/>
    <row r="190" spans="1:18" ht="15" hidden="1" x14ac:dyDescent="0.25"/>
    <row r="191" spans="1:18" ht="15" hidden="1" x14ac:dyDescent="0.25"/>
    <row r="192" spans="1:18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0" hidden="1" customHeight="1" x14ac:dyDescent="0.25"/>
    <row r="221" ht="0" hidden="1" customHeight="1" x14ac:dyDescent="0.25"/>
    <row r="222" ht="0" hidden="1" customHeight="1" x14ac:dyDescent="0.25"/>
    <row r="223" ht="0" hidden="1" customHeight="1" x14ac:dyDescent="0.25"/>
    <row r="224" ht="0" hidden="1" customHeight="1" x14ac:dyDescent="0.25"/>
    <row r="225" ht="0" hidden="1" customHeight="1" x14ac:dyDescent="0.25"/>
    <row r="226" ht="0" hidden="1" customHeight="1" x14ac:dyDescent="0.25"/>
    <row r="227" ht="0" hidden="1" customHeight="1" x14ac:dyDescent="0.25"/>
    <row r="228" ht="0" hidden="1" customHeight="1" x14ac:dyDescent="0.25"/>
    <row r="229" ht="0" hidden="1" customHeight="1" x14ac:dyDescent="0.25"/>
    <row r="230" ht="0" hidden="1" customHeight="1" x14ac:dyDescent="0.25"/>
    <row r="231" ht="0" hidden="1" customHeight="1" x14ac:dyDescent="0.25"/>
    <row r="232" ht="0" hidden="1" customHeight="1" x14ac:dyDescent="0.25"/>
    <row r="233" ht="0" hidden="1" customHeight="1" x14ac:dyDescent="0.25"/>
    <row r="234" ht="0" hidden="1" customHeight="1" x14ac:dyDescent="0.25"/>
    <row r="235" ht="0" hidden="1" customHeight="1" x14ac:dyDescent="0.25"/>
    <row r="236" ht="0" hidden="1" customHeight="1" x14ac:dyDescent="0.25"/>
    <row r="237" ht="0" hidden="1" customHeight="1" x14ac:dyDescent="0.25"/>
    <row r="238" ht="0" hidden="1" customHeight="1" x14ac:dyDescent="0.25"/>
    <row r="239" ht="0" hidden="1" customHeight="1" x14ac:dyDescent="0.25"/>
    <row r="240" ht="0" hidden="1" customHeight="1" x14ac:dyDescent="0.25"/>
    <row r="241" ht="0" hidden="1" customHeight="1" x14ac:dyDescent="0.25"/>
    <row r="242" ht="0" hidden="1" customHeight="1" x14ac:dyDescent="0.25"/>
    <row r="243" ht="0" hidden="1" customHeight="1" x14ac:dyDescent="0.25"/>
    <row r="244" ht="0" hidden="1" customHeight="1" x14ac:dyDescent="0.25"/>
    <row r="245" ht="0" hidden="1" customHeight="1" x14ac:dyDescent="0.25"/>
    <row r="246" ht="0" hidden="1" customHeight="1" x14ac:dyDescent="0.25"/>
    <row r="247" ht="0" hidden="1" customHeight="1" x14ac:dyDescent="0.25"/>
    <row r="248" ht="0" hidden="1" customHeight="1" x14ac:dyDescent="0.25"/>
    <row r="249" ht="0" hidden="1" customHeight="1" x14ac:dyDescent="0.25"/>
    <row r="250" ht="0" hidden="1" customHeight="1" x14ac:dyDescent="0.25"/>
    <row r="251" ht="0" hidden="1" customHeight="1" x14ac:dyDescent="0.25"/>
    <row r="252" ht="0" hidden="1" customHeight="1" x14ac:dyDescent="0.25"/>
    <row r="253" ht="0" hidden="1" customHeight="1" x14ac:dyDescent="0.25"/>
    <row r="254" ht="0" hidden="1" customHeight="1" x14ac:dyDescent="0.25"/>
    <row r="255" ht="0" hidden="1" customHeight="1" x14ac:dyDescent="0.25"/>
    <row r="256" ht="0" hidden="1" customHeight="1" x14ac:dyDescent="0.25"/>
    <row r="257" ht="0" hidden="1" customHeight="1" x14ac:dyDescent="0.25"/>
    <row r="258" ht="0" hidden="1" customHeight="1" x14ac:dyDescent="0.25"/>
    <row r="259" ht="0" hidden="1" customHeight="1" x14ac:dyDescent="0.25"/>
    <row r="260" ht="0" hidden="1" customHeight="1" x14ac:dyDescent="0.25"/>
    <row r="261" ht="0" hidden="1" customHeight="1" x14ac:dyDescent="0.25"/>
    <row r="262" ht="0" hidden="1" customHeight="1" x14ac:dyDescent="0.25"/>
    <row r="263" ht="0" hidden="1" customHeight="1" x14ac:dyDescent="0.25"/>
    <row r="264" ht="0" hidden="1" customHeight="1" x14ac:dyDescent="0.25"/>
    <row r="265" ht="0" hidden="1" customHeight="1" x14ac:dyDescent="0.25"/>
    <row r="266" ht="0" hidden="1" customHeight="1" x14ac:dyDescent="0.25"/>
    <row r="267" ht="0" hidden="1" customHeight="1" x14ac:dyDescent="0.25"/>
    <row r="268" ht="0" hidden="1" customHeight="1" x14ac:dyDescent="0.25"/>
    <row r="269" ht="0" hidden="1" customHeight="1" x14ac:dyDescent="0.25"/>
    <row r="270" ht="0" hidden="1" customHeight="1" x14ac:dyDescent="0.25"/>
    <row r="271" ht="0" hidden="1" customHeight="1" x14ac:dyDescent="0.25"/>
    <row r="272" ht="0" hidden="1" customHeight="1" x14ac:dyDescent="0.25"/>
    <row r="273" ht="0" hidden="1" customHeight="1" x14ac:dyDescent="0.25"/>
    <row r="274" ht="0" hidden="1" customHeight="1" x14ac:dyDescent="0.25"/>
    <row r="275" ht="0" hidden="1" customHeight="1" x14ac:dyDescent="0.25"/>
    <row r="276" ht="0" hidden="1" customHeight="1" x14ac:dyDescent="0.25"/>
    <row r="277" ht="0" hidden="1" customHeight="1" x14ac:dyDescent="0.25"/>
    <row r="278" ht="0" hidden="1" customHeight="1" x14ac:dyDescent="0.25"/>
    <row r="279" ht="0" hidden="1" customHeight="1" x14ac:dyDescent="0.25"/>
    <row r="280" ht="0" hidden="1" customHeight="1" x14ac:dyDescent="0.25"/>
    <row r="281" ht="0" hidden="1" customHeight="1" x14ac:dyDescent="0.25"/>
    <row r="282" ht="0" hidden="1" customHeight="1" x14ac:dyDescent="0.25"/>
    <row r="283" ht="0" hidden="1" customHeight="1" x14ac:dyDescent="0.25"/>
    <row r="284" ht="0" hidden="1" customHeight="1" x14ac:dyDescent="0.25"/>
    <row r="285" ht="0" hidden="1" customHeight="1" x14ac:dyDescent="0.25"/>
    <row r="286" ht="0" hidden="1" customHeight="1" x14ac:dyDescent="0.25"/>
    <row r="287" ht="0" hidden="1" customHeight="1" x14ac:dyDescent="0.25"/>
    <row r="288" ht="0" hidden="1" customHeight="1" x14ac:dyDescent="0.25"/>
    <row r="289" ht="0" hidden="1" customHeight="1" x14ac:dyDescent="0.25"/>
    <row r="290" ht="0" hidden="1" customHeight="1" x14ac:dyDescent="0.25"/>
    <row r="291" ht="0" hidden="1" customHeight="1" x14ac:dyDescent="0.25"/>
    <row r="292" ht="0" hidden="1" customHeight="1" x14ac:dyDescent="0.25"/>
    <row r="293" ht="0" hidden="1" customHeight="1" x14ac:dyDescent="0.25"/>
    <row r="294" ht="0" hidden="1" customHeight="1" x14ac:dyDescent="0.25"/>
    <row r="295" ht="0" hidden="1" customHeight="1" x14ac:dyDescent="0.25"/>
    <row r="296" ht="0" hidden="1" customHeight="1" x14ac:dyDescent="0.25"/>
    <row r="297" ht="0" hidden="1" customHeight="1" x14ac:dyDescent="0.25"/>
    <row r="298" ht="0" hidden="1" customHeight="1" x14ac:dyDescent="0.25"/>
    <row r="299" ht="0" hidden="1" customHeight="1" x14ac:dyDescent="0.25"/>
    <row r="300" ht="0" hidden="1" customHeight="1" x14ac:dyDescent="0.25"/>
    <row r="301" ht="0" hidden="1" customHeight="1" x14ac:dyDescent="0.25"/>
    <row r="302" ht="0" hidden="1" customHeight="1" x14ac:dyDescent="0.25"/>
    <row r="303" ht="0" hidden="1" customHeight="1" x14ac:dyDescent="0.25"/>
    <row r="304" ht="0" hidden="1" customHeight="1" x14ac:dyDescent="0.25"/>
    <row r="305" ht="0" hidden="1" customHeight="1" x14ac:dyDescent="0.25"/>
    <row r="306" ht="0" hidden="1" customHeight="1" x14ac:dyDescent="0.25"/>
    <row r="307" ht="0" hidden="1" customHeight="1" x14ac:dyDescent="0.25"/>
    <row r="308" ht="0" hidden="1" customHeight="1" x14ac:dyDescent="0.25"/>
    <row r="309" ht="0" hidden="1" customHeight="1" x14ac:dyDescent="0.25"/>
    <row r="310" ht="0" hidden="1" customHeight="1" x14ac:dyDescent="0.25"/>
    <row r="311" ht="0" hidden="1" customHeight="1" x14ac:dyDescent="0.25"/>
    <row r="312" ht="0" hidden="1" customHeight="1" x14ac:dyDescent="0.25"/>
    <row r="313" ht="0" hidden="1" customHeight="1" x14ac:dyDescent="0.25"/>
    <row r="314" ht="0" hidden="1" customHeight="1" x14ac:dyDescent="0.25"/>
    <row r="315" ht="0" hidden="1" customHeight="1" x14ac:dyDescent="0.25"/>
    <row r="316" ht="0" hidden="1" customHeight="1" x14ac:dyDescent="0.25"/>
    <row r="317" ht="0" hidden="1" customHeight="1" x14ac:dyDescent="0.25"/>
    <row r="318" ht="0" hidden="1" customHeight="1" x14ac:dyDescent="0.25"/>
    <row r="319" ht="0" hidden="1" customHeight="1" x14ac:dyDescent="0.25"/>
    <row r="320" ht="0" hidden="1" customHeight="1" x14ac:dyDescent="0.25"/>
    <row r="321" ht="0" hidden="1" customHeight="1" x14ac:dyDescent="0.25"/>
    <row r="322" ht="0" hidden="1" customHeight="1" x14ac:dyDescent="0.25"/>
    <row r="323" ht="0" hidden="1" customHeight="1" x14ac:dyDescent="0.25"/>
    <row r="324" ht="0" hidden="1" customHeight="1" x14ac:dyDescent="0.25"/>
    <row r="325" ht="0" hidden="1" customHeight="1" x14ac:dyDescent="0.25"/>
    <row r="326" ht="0" hidden="1" customHeight="1" x14ac:dyDescent="0.25"/>
    <row r="327" ht="0" hidden="1" customHeight="1" x14ac:dyDescent="0.25"/>
    <row r="328" ht="0" hidden="1" customHeight="1" x14ac:dyDescent="0.25"/>
    <row r="329" ht="0" hidden="1" customHeight="1" x14ac:dyDescent="0.25"/>
    <row r="330" ht="0" hidden="1" customHeight="1" x14ac:dyDescent="0.25"/>
    <row r="331" ht="0" hidden="1" customHeight="1" x14ac:dyDescent="0.25"/>
    <row r="332" ht="0" hidden="1" customHeight="1" x14ac:dyDescent="0.25"/>
    <row r="333" ht="0" hidden="1" customHeight="1" x14ac:dyDescent="0.25"/>
    <row r="334" ht="0" hidden="1" customHeight="1" x14ac:dyDescent="0.25"/>
    <row r="335" ht="0" hidden="1" customHeight="1" x14ac:dyDescent="0.25"/>
    <row r="336" ht="0" hidden="1" customHeight="1" x14ac:dyDescent="0.25"/>
    <row r="337" ht="0" hidden="1" customHeight="1" x14ac:dyDescent="0.25"/>
    <row r="338" ht="0" hidden="1" customHeight="1" x14ac:dyDescent="0.25"/>
    <row r="339" ht="0" hidden="1" customHeight="1" x14ac:dyDescent="0.25"/>
    <row r="340" ht="0" hidden="1" customHeight="1" x14ac:dyDescent="0.25"/>
    <row r="341" ht="0" hidden="1" customHeight="1" x14ac:dyDescent="0.25"/>
    <row r="342" ht="0" hidden="1" customHeight="1" x14ac:dyDescent="0.25"/>
    <row r="343" ht="0" hidden="1" customHeight="1" x14ac:dyDescent="0.25"/>
    <row r="344" ht="0" hidden="1" customHeight="1" x14ac:dyDescent="0.25"/>
    <row r="345" ht="0" hidden="1" customHeight="1" x14ac:dyDescent="0.25"/>
    <row r="346" ht="0" hidden="1" customHeight="1" x14ac:dyDescent="0.25"/>
    <row r="347" ht="0" hidden="1" customHeight="1" x14ac:dyDescent="0.25"/>
    <row r="348" ht="0" hidden="1" customHeight="1" x14ac:dyDescent="0.25"/>
    <row r="349" ht="0" hidden="1" customHeight="1" x14ac:dyDescent="0.25"/>
    <row r="350" ht="0" hidden="1" customHeight="1" x14ac:dyDescent="0.25"/>
    <row r="351" ht="0" hidden="1" customHeight="1" x14ac:dyDescent="0.25"/>
    <row r="352" ht="0" hidden="1" customHeight="1" x14ac:dyDescent="0.25"/>
    <row r="353" ht="0" hidden="1" customHeight="1" x14ac:dyDescent="0.25"/>
    <row r="354" ht="0" hidden="1" customHeight="1" x14ac:dyDescent="0.25"/>
    <row r="355" ht="0" hidden="1" customHeight="1" x14ac:dyDescent="0.25"/>
    <row r="356" ht="0" hidden="1" customHeight="1" x14ac:dyDescent="0.25"/>
    <row r="357" ht="0" hidden="1" customHeight="1" x14ac:dyDescent="0.25"/>
    <row r="358" ht="0" hidden="1" customHeight="1" x14ac:dyDescent="0.25"/>
    <row r="359" ht="0" hidden="1" customHeight="1" x14ac:dyDescent="0.25"/>
    <row r="360" ht="0" hidden="1" customHeight="1" x14ac:dyDescent="0.25"/>
    <row r="361" ht="0" hidden="1" customHeight="1" x14ac:dyDescent="0.25"/>
    <row r="362" ht="0" hidden="1" customHeight="1" x14ac:dyDescent="0.25"/>
    <row r="363" ht="0" hidden="1" customHeight="1" x14ac:dyDescent="0.25"/>
    <row r="364" ht="0" hidden="1" customHeight="1" x14ac:dyDescent="0.25"/>
    <row r="365" ht="0" hidden="1" customHeight="1" x14ac:dyDescent="0.25"/>
    <row r="366" ht="0" hidden="1" customHeight="1" x14ac:dyDescent="0.25"/>
    <row r="367" ht="0" hidden="1" customHeight="1" x14ac:dyDescent="0.25"/>
    <row r="368" ht="0" hidden="1" customHeight="1" x14ac:dyDescent="0.25"/>
    <row r="369" ht="0" hidden="1" customHeight="1" x14ac:dyDescent="0.25"/>
    <row r="370" ht="0" hidden="1" customHeight="1" x14ac:dyDescent="0.25"/>
    <row r="371" ht="0" hidden="1" customHeight="1" x14ac:dyDescent="0.25"/>
    <row r="372" ht="0" hidden="1" customHeight="1" x14ac:dyDescent="0.25"/>
    <row r="373" ht="0" hidden="1" customHeight="1" x14ac:dyDescent="0.25"/>
    <row r="374" ht="0" hidden="1" customHeight="1" x14ac:dyDescent="0.25"/>
    <row r="375" ht="0" hidden="1" customHeight="1" x14ac:dyDescent="0.25"/>
    <row r="376" ht="0" hidden="1" customHeight="1" x14ac:dyDescent="0.25"/>
    <row r="377" ht="0" hidden="1" customHeight="1" x14ac:dyDescent="0.25"/>
    <row r="378" ht="0" hidden="1" customHeight="1" x14ac:dyDescent="0.25"/>
    <row r="379" ht="0" hidden="1" customHeight="1" x14ac:dyDescent="0.25"/>
    <row r="380" ht="0" hidden="1" customHeight="1" x14ac:dyDescent="0.25"/>
    <row r="381" ht="0" hidden="1" customHeight="1" x14ac:dyDescent="0.25"/>
    <row r="382" ht="0" hidden="1" customHeight="1" x14ac:dyDescent="0.25"/>
    <row r="383" ht="0" hidden="1" customHeight="1" x14ac:dyDescent="0.25"/>
    <row r="384" ht="0" hidden="1" customHeight="1" x14ac:dyDescent="0.25"/>
    <row r="385" ht="0" hidden="1" customHeight="1" x14ac:dyDescent="0.25"/>
    <row r="386" ht="0" hidden="1" customHeight="1" x14ac:dyDescent="0.25"/>
    <row r="387" ht="0" hidden="1" customHeight="1" x14ac:dyDescent="0.25"/>
    <row r="388" ht="0" hidden="1" customHeight="1" x14ac:dyDescent="0.25"/>
    <row r="389" ht="0" hidden="1" customHeight="1" x14ac:dyDescent="0.25"/>
    <row r="390" ht="0" hidden="1" customHeight="1" x14ac:dyDescent="0.25"/>
    <row r="391" ht="0" hidden="1" customHeight="1" x14ac:dyDescent="0.25"/>
    <row r="392" ht="0" hidden="1" customHeight="1" x14ac:dyDescent="0.25"/>
    <row r="393" ht="0" hidden="1" customHeight="1" x14ac:dyDescent="0.25"/>
    <row r="394" ht="0" hidden="1" customHeight="1" x14ac:dyDescent="0.25"/>
    <row r="395" ht="0" hidden="1" customHeight="1" x14ac:dyDescent="0.25"/>
    <row r="396" ht="0" hidden="1" customHeight="1" x14ac:dyDescent="0.25"/>
    <row r="397" ht="0" hidden="1" customHeight="1" x14ac:dyDescent="0.25"/>
    <row r="398" ht="0" hidden="1" customHeight="1" x14ac:dyDescent="0.25"/>
    <row r="399" ht="0" hidden="1" customHeight="1" x14ac:dyDescent="0.25"/>
    <row r="400" ht="0" hidden="1" customHeight="1" x14ac:dyDescent="0.25"/>
    <row r="401" ht="0" hidden="1" customHeight="1" x14ac:dyDescent="0.25"/>
    <row r="402" ht="0" hidden="1" customHeight="1" x14ac:dyDescent="0.25"/>
    <row r="403" ht="0" hidden="1" customHeight="1" x14ac:dyDescent="0.25"/>
    <row r="404" ht="0" hidden="1" customHeight="1" x14ac:dyDescent="0.25"/>
    <row r="405" ht="0" hidden="1" customHeight="1" x14ac:dyDescent="0.25"/>
    <row r="406" ht="0" hidden="1" customHeight="1" x14ac:dyDescent="0.25"/>
    <row r="407" ht="0" hidden="1" customHeight="1" x14ac:dyDescent="0.25"/>
    <row r="408" ht="0" hidden="1" customHeight="1" x14ac:dyDescent="0.25"/>
    <row r="409" ht="0" hidden="1" customHeight="1" x14ac:dyDescent="0.25"/>
    <row r="410" ht="0" hidden="1" customHeight="1" x14ac:dyDescent="0.25"/>
    <row r="411" ht="0" hidden="1" customHeight="1" x14ac:dyDescent="0.25"/>
    <row r="412" ht="0" hidden="1" customHeight="1" x14ac:dyDescent="0.25"/>
    <row r="413" ht="0" hidden="1" customHeight="1" x14ac:dyDescent="0.25"/>
    <row r="414" ht="0" hidden="1" customHeight="1" x14ac:dyDescent="0.25"/>
    <row r="415" ht="0" hidden="1" customHeight="1" x14ac:dyDescent="0.25"/>
    <row r="416" ht="0" hidden="1" customHeight="1" x14ac:dyDescent="0.25"/>
    <row r="417" ht="0" hidden="1" customHeight="1" x14ac:dyDescent="0.25"/>
    <row r="418" ht="0" hidden="1" customHeight="1" x14ac:dyDescent="0.25"/>
    <row r="419" ht="0" hidden="1" customHeight="1" x14ac:dyDescent="0.25"/>
    <row r="420" ht="0" hidden="1" customHeight="1" x14ac:dyDescent="0.25"/>
    <row r="421" ht="0" hidden="1" customHeight="1" x14ac:dyDescent="0.25"/>
    <row r="422" ht="0" hidden="1" customHeight="1" x14ac:dyDescent="0.25"/>
    <row r="423" ht="0" hidden="1" customHeight="1" x14ac:dyDescent="0.25"/>
    <row r="424" ht="0" hidden="1" customHeight="1" x14ac:dyDescent="0.25"/>
    <row r="425" ht="0" hidden="1" customHeight="1" x14ac:dyDescent="0.25"/>
    <row r="426" ht="0" hidden="1" customHeight="1" x14ac:dyDescent="0.25"/>
    <row r="427" ht="0" hidden="1" customHeight="1" x14ac:dyDescent="0.25"/>
    <row r="428" ht="0" hidden="1" customHeight="1" x14ac:dyDescent="0.25"/>
    <row r="429" ht="0" hidden="1" customHeight="1" x14ac:dyDescent="0.25"/>
    <row r="430" ht="0" hidden="1" customHeight="1" x14ac:dyDescent="0.25"/>
    <row r="431" ht="0" hidden="1" customHeight="1" x14ac:dyDescent="0.25"/>
    <row r="432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</sheetData>
  <sheetProtection algorithmName="SHA-512" hashValue="AhBsIleeYm59KXDHg2p1ZwMnX6HKOapC4Pa3lalEB74YtPA3rfiW4Vkcf78NV7z1DCwjzhDlWbzEqv0nKCY5lg==" saltValue="LghF3Nyz59exRtbl8+wCew==" spinCount="100000" sheet="1" formatCells="0" formatColumns="0"/>
  <mergeCells count="30">
    <mergeCell ref="A180:A183"/>
    <mergeCell ref="A150:A153"/>
    <mergeCell ref="A156:A159"/>
    <mergeCell ref="A162:A165"/>
    <mergeCell ref="A168:A171"/>
    <mergeCell ref="A174:A177"/>
    <mergeCell ref="A144:A147"/>
    <mergeCell ref="A78:A81"/>
    <mergeCell ref="A84:A87"/>
    <mergeCell ref="A90:A93"/>
    <mergeCell ref="A96:A99"/>
    <mergeCell ref="A102:A105"/>
    <mergeCell ref="A108:A111"/>
    <mergeCell ref="A114:A117"/>
    <mergeCell ref="A120:A123"/>
    <mergeCell ref="A126:A129"/>
    <mergeCell ref="A132:A135"/>
    <mergeCell ref="A138:A141"/>
    <mergeCell ref="A72:A75"/>
    <mergeCell ref="A6:A9"/>
    <mergeCell ref="A12:A15"/>
    <mergeCell ref="A18:A21"/>
    <mergeCell ref="A24:A27"/>
    <mergeCell ref="A30:A33"/>
    <mergeCell ref="A36:A39"/>
    <mergeCell ref="A42:A45"/>
    <mergeCell ref="A48:A51"/>
    <mergeCell ref="A54:A57"/>
    <mergeCell ref="A60:A63"/>
    <mergeCell ref="A66:A69"/>
  </mergeCells>
  <conditionalFormatting sqref="A6:A9 A12:A15 A18:A21 A24:A27 A30:A33 A36:A39 A42:A45 A48:A51 A54:A57 A60:A63 A66:A69 A72:A75 A78:A81 A84:A87 A90:A93 A96:A99 A102:A105 A108:A111 A114:A117 A120:A123 A126:A129 A132:A135 A138:A141 A144:A147 A150:A153 A156:A159 A162:A165 A168:A171 A174:A177 A180:A183">
    <cfRule type="cellIs" dxfId="38" priority="1" stopIfTrue="1" operator="lessThan">
      <formula>2</formula>
    </cfRule>
    <cfRule type="cellIs" dxfId="37" priority="2" stopIfTrue="1" operator="equal">
      <formula>2</formula>
    </cfRule>
    <cfRule type="cellIs" dxfId="36" priority="3" stopIfTrue="1" operator="greaterThan">
      <formula>2</formula>
    </cfRule>
  </conditionalFormatting>
  <dataValidations count="2">
    <dataValidation allowBlank="1" showDropDown="1" showInputMessage="1" showErrorMessage="1" sqref="E2"/>
    <dataValidation type="list" allowBlank="1" showDropDown="1" showInputMessage="1" showErrorMessage="1" errorTitle="¡¡¡¡ATENCIÓN !!!!!" error="Para el correcto funcionamiento, debes poner una &quot;X&quot; en la opción que consideres correcta._x000a_" sqref="B1:B1048576">
      <formula1>"X,x"</formula1>
    </dataValidation>
  </dataValidations>
  <hyperlinks>
    <hyperlink ref="A1" location="PORTADA!A1" display="◄"/>
  </hyperlinks>
  <pageMargins left="0.75" right="0.75" top="1" bottom="1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19"/>
  <sheetViews>
    <sheetView zoomScaleNormal="100" workbookViewId="0">
      <pane ySplit="2" topLeftCell="A3" activePane="bottomLeft" state="frozen"/>
      <selection activeCell="C14" sqref="C14"/>
      <selection pane="bottomLeft" activeCell="C14" sqref="C14"/>
    </sheetView>
  </sheetViews>
  <sheetFormatPr baseColWidth="10" defaultColWidth="0" defaultRowHeight="0" customHeight="1" zeroHeight="1" x14ac:dyDescent="0.25"/>
  <cols>
    <col min="1" max="1" width="3.6640625" style="105" customWidth="1"/>
    <col min="2" max="2" width="3.6640625" style="106" customWidth="1"/>
    <col min="3" max="3" width="121" style="124" customWidth="1"/>
    <col min="4" max="4" width="1.88671875" style="95" customWidth="1"/>
    <col min="5" max="5" width="3.33203125" style="96" customWidth="1"/>
    <col min="6" max="6" width="1.88671875" style="96" customWidth="1"/>
    <col min="7" max="7" width="7.109375" style="9" hidden="1" customWidth="1"/>
    <col min="8" max="8" width="5.88671875" style="9" hidden="1" customWidth="1"/>
    <col min="9" max="9" width="5.88671875" style="10" hidden="1" customWidth="1"/>
    <col min="10" max="23" width="19.88671875" style="4" hidden="1" customWidth="1"/>
    <col min="24" max="28" width="2.88671875" style="4" hidden="1" customWidth="1"/>
    <col min="29" max="34" width="14.6640625" style="1" hidden="1" customWidth="1"/>
    <col min="35" max="16384" width="16.44140625" style="1" hidden="1"/>
  </cols>
  <sheetData>
    <row r="1" spans="1:23" ht="28.2" thickBot="1" x14ac:dyDescent="0.45">
      <c r="A1" s="82" t="s">
        <v>4</v>
      </c>
      <c r="B1" s="83"/>
      <c r="C1" s="119" t="str">
        <f ca="1">IF(PORTADA!$E$35="A",G1,PORTADA!$E$36)</f>
        <v>TEST 3</v>
      </c>
      <c r="D1" s="85"/>
      <c r="E1" s="86" t="e">
        <f>ROUND(P2/J2*10,2)</f>
        <v>#DIV/0!</v>
      </c>
      <c r="F1" s="86"/>
      <c r="G1" s="13" t="str">
        <f>LOOKUP(I5,DATOS!A:A,DATOS!D:D)</f>
        <v>TEST 3</v>
      </c>
      <c r="I1" s="14">
        <v>3</v>
      </c>
      <c r="J1" s="8" t="s">
        <v>8</v>
      </c>
      <c r="K1" s="2" t="s">
        <v>9</v>
      </c>
      <c r="L1" s="2" t="s">
        <v>10</v>
      </c>
      <c r="M1" s="2" t="s">
        <v>39</v>
      </c>
      <c r="N1" s="2" t="s">
        <v>11</v>
      </c>
      <c r="O1" s="2" t="s">
        <v>18</v>
      </c>
      <c r="P1" s="2" t="s">
        <v>12</v>
      </c>
      <c r="Q1" s="2" t="s">
        <v>13</v>
      </c>
      <c r="R1" s="2" t="s">
        <v>26</v>
      </c>
      <c r="S1" s="2" t="s">
        <v>27</v>
      </c>
      <c r="T1" s="2" t="s">
        <v>15</v>
      </c>
      <c r="U1" s="2" t="s">
        <v>14</v>
      </c>
      <c r="V1" s="2" t="s">
        <v>17</v>
      </c>
      <c r="W1" s="2" t="s">
        <v>16</v>
      </c>
    </row>
    <row r="2" spans="1:23" ht="15.6" thickBot="1" x14ac:dyDescent="0.3">
      <c r="A2" s="87"/>
      <c r="B2" s="88"/>
      <c r="C2" s="120" t="str">
        <f ca="1">IF(PORTADA!$E$35="A",W2,"")</f>
        <v>Test, compuesto por 0 preguntas</v>
      </c>
      <c r="D2" s="85"/>
      <c r="E2" s="90"/>
      <c r="F2" s="91"/>
      <c r="J2" s="8">
        <f>COUNTA(H:H)-COUNT(H:H)</f>
        <v>0</v>
      </c>
      <c r="K2" s="2">
        <f>SUM(K3:K1048576)</f>
        <v>0</v>
      </c>
      <c r="L2" s="2">
        <f>SUM(L3:L1048576)</f>
        <v>0</v>
      </c>
      <c r="M2" s="2">
        <f>SUM(M3:M52)</f>
        <v>0</v>
      </c>
      <c r="N2" s="2">
        <f>K2+L2</f>
        <v>0</v>
      </c>
      <c r="O2" s="2" t="e">
        <f>+N2/J2</f>
        <v>#DIV/0!</v>
      </c>
      <c r="P2" s="2">
        <f>+K2+M2</f>
        <v>0</v>
      </c>
      <c r="Q2" s="2" t="e">
        <f>ROUND(P2/(K2+L2)*10,2)</f>
        <v>#DIV/0!</v>
      </c>
      <c r="R2" s="2" t="e">
        <f>ROUND(P2/J2*10,2)</f>
        <v>#DIV/0!</v>
      </c>
      <c r="S2" s="2" t="e">
        <f>CONCATENATE("puntual: ", Q2,"   Nota final: ", R2)</f>
        <v>#DIV/0!</v>
      </c>
      <c r="T2" s="2" t="e">
        <f>CONCATENATE("Evolución: ", J2," preguntas, ",K2," aciertos, ",L2," errores, ",P2," puntos.   Nota ",S2)</f>
        <v>#DIV/0!</v>
      </c>
      <c r="U2" s="2" t="str">
        <f>CONCATENATE("Test, compuesto por ",J2," preguntas")</f>
        <v>Test, compuesto por 0 preguntas</v>
      </c>
      <c r="V2" s="2" t="str">
        <f>IF(E2="X",U2,IF(N2&gt;0,T2,U2))</f>
        <v>Test, compuesto por 0 preguntas</v>
      </c>
      <c r="W2" s="2" t="str">
        <f ca="1">IF(PORTADA!E35="A",V2,U2)</f>
        <v>Test, compuesto por 0 preguntas</v>
      </c>
    </row>
    <row r="3" spans="1:23" ht="15" x14ac:dyDescent="0.25">
      <c r="A3" s="92"/>
      <c r="B3" s="93"/>
      <c r="C3" s="121"/>
      <c r="J3" s="4">
        <f>LOOKUP(I1+1,DATOS!B:B,DATOS!A:A)-I5</f>
        <v>20</v>
      </c>
      <c r="K3" s="4" t="s">
        <v>8</v>
      </c>
    </row>
    <row r="4" spans="1:23" ht="15" x14ac:dyDescent="0.25">
      <c r="A4" s="92"/>
      <c r="B4" s="93"/>
      <c r="C4" s="121"/>
    </row>
    <row r="5" spans="1:23" ht="15" x14ac:dyDescent="0.25">
      <c r="A5" s="92"/>
      <c r="B5" s="97"/>
      <c r="C5" s="122" t="str">
        <f ca="1">IF(PORTADA!$E$35="A",CONCATENATE(J5,".- ",G5),"")</f>
        <v>1.- 0</v>
      </c>
      <c r="D5" s="99"/>
      <c r="E5" s="92"/>
      <c r="F5" s="92"/>
      <c r="G5" s="15">
        <f>LOOKUP(I5,DATOS!A:A,DATOS!G:G)</f>
        <v>0</v>
      </c>
      <c r="H5" s="15">
        <f>LOOKUP(I5,DATOS!A:A,DATOS!N:N)</f>
        <v>0</v>
      </c>
      <c r="I5" s="10">
        <f>LOOKUP(I1,DATOS!B:B,DATOS!A:A)</f>
        <v>41</v>
      </c>
      <c r="J5" s="7">
        <v>1</v>
      </c>
      <c r="K5" s="5" t="s">
        <v>32</v>
      </c>
      <c r="L5" s="5" t="s">
        <v>33</v>
      </c>
      <c r="M5" s="5" t="s">
        <v>38</v>
      </c>
      <c r="N5" s="5" t="s">
        <v>34</v>
      </c>
      <c r="O5" s="5" t="s">
        <v>35</v>
      </c>
      <c r="P5" s="5" t="s">
        <v>36</v>
      </c>
      <c r="Q5" s="5" t="str">
        <f>CONCATENATE("X",H5)</f>
        <v>X0</v>
      </c>
      <c r="R5" s="5" t="s">
        <v>37</v>
      </c>
    </row>
    <row r="6" spans="1:23" ht="15" x14ac:dyDescent="0.25">
      <c r="A6" s="131">
        <f ca="1">IF($E$2="X",0,IF(J7&gt;2,H5,J7))</f>
        <v>0</v>
      </c>
      <c r="B6" s="100"/>
      <c r="C6" s="123" t="str">
        <f ca="1">IF(PORTADA!$E$35="A",CONCATENATE(I6," ",G6),"")</f>
        <v>a)  0</v>
      </c>
      <c r="D6" s="102"/>
      <c r="G6" s="13">
        <f>LOOKUP(I5,DATOS!A:A,DATOS!J:J)</f>
        <v>0</v>
      </c>
      <c r="I6" s="10" t="s">
        <v>44</v>
      </c>
      <c r="J6" s="5" t="s">
        <v>5</v>
      </c>
      <c r="K6" s="5">
        <f>IF(L6&gt;0,0,O6)</f>
        <v>0</v>
      </c>
      <c r="L6" s="5">
        <f>IF(O7&gt;0,1,0)</f>
        <v>0</v>
      </c>
      <c r="M6" s="5">
        <f>IF(L6=1,-1/COUNTA(P6:P9),0)</f>
        <v>0</v>
      </c>
      <c r="N6" s="5">
        <f>COUNTA(B6:B9)</f>
        <v>0</v>
      </c>
      <c r="O6" s="5">
        <f>COUNTIF(Q6:Q9,Q5)</f>
        <v>0</v>
      </c>
      <c r="P6" s="6" t="s">
        <v>0</v>
      </c>
      <c r="Q6" s="5" t="str">
        <f>CONCATENATE(B6,P6)</f>
        <v>A</v>
      </c>
      <c r="R6" s="5">
        <f>IF(O6&gt;0,O6+N6,N6*3)</f>
        <v>0</v>
      </c>
    </row>
    <row r="7" spans="1:23" ht="15" x14ac:dyDescent="0.25">
      <c r="A7" s="131"/>
      <c r="B7" s="100"/>
      <c r="C7" s="123" t="str">
        <f ca="1">IF(PORTADA!$E$35="A",CONCATENATE(I7," ",G7),"")</f>
        <v>b)  0</v>
      </c>
      <c r="D7" s="102"/>
      <c r="G7" s="13">
        <f>LOOKUP(I5,DATOS!A:A,DATOS!K:K)</f>
        <v>0</v>
      </c>
      <c r="I7" s="10" t="s">
        <v>45</v>
      </c>
      <c r="J7" s="5">
        <f ca="1">IF(PORTADA!$E$35="A",R6,0)</f>
        <v>0</v>
      </c>
      <c r="K7" s="5"/>
      <c r="L7" s="5"/>
      <c r="M7" s="5"/>
      <c r="N7" s="5"/>
      <c r="O7" s="5">
        <f>N6-O6</f>
        <v>0</v>
      </c>
      <c r="P7" s="6" t="s">
        <v>1</v>
      </c>
      <c r="Q7" s="5" t="str">
        <f>CONCATENATE(B7,P7)</f>
        <v>B</v>
      </c>
      <c r="R7" s="5"/>
    </row>
    <row r="8" spans="1:23" ht="15" x14ac:dyDescent="0.25">
      <c r="A8" s="131"/>
      <c r="B8" s="100"/>
      <c r="C8" s="123" t="str">
        <f ca="1">IF(PORTADA!$E$35="A",CONCATENATE(I8," ",G8),"")</f>
        <v>c)  0</v>
      </c>
      <c r="D8" s="102"/>
      <c r="G8" s="13">
        <f>LOOKUP(I5,DATOS!A:A,DATOS!L:L)</f>
        <v>0</v>
      </c>
      <c r="I8" s="10" t="s">
        <v>46</v>
      </c>
      <c r="J8" s="5"/>
      <c r="K8" s="5"/>
      <c r="L8" s="5"/>
      <c r="M8" s="5"/>
      <c r="N8" s="5"/>
      <c r="O8" s="5"/>
      <c r="P8" s="6" t="s">
        <v>2</v>
      </c>
      <c r="Q8" s="5" t="str">
        <f>CONCATENATE(B8,P8)</f>
        <v>C</v>
      </c>
      <c r="R8" s="5"/>
    </row>
    <row r="9" spans="1:23" ht="15" x14ac:dyDescent="0.25">
      <c r="A9" s="131"/>
      <c r="B9" s="100"/>
      <c r="C9" s="123" t="str">
        <f ca="1">IF(PORTADA!$E$35="A",CONCATENATE(I9," ",G9),"")</f>
        <v>d) 0</v>
      </c>
      <c r="D9" s="102"/>
      <c r="G9" s="13">
        <f>LOOKUP(I5,DATOS!A:A,DATOS!M:M)</f>
        <v>0</v>
      </c>
      <c r="I9" s="10" t="s">
        <v>47</v>
      </c>
      <c r="J9" s="17">
        <f>LOOKUP(I5,DATOS!A:A,DATOS!F:F)</f>
        <v>1</v>
      </c>
      <c r="K9" s="18" t="str">
        <f>LOOKUP(I5,DATOS!A:A,DATOS!D:D)</f>
        <v>TEST 3</v>
      </c>
      <c r="L9" s="16" t="str">
        <f>IF(J9=J5,"","FIN")</f>
        <v/>
      </c>
      <c r="M9" s="5"/>
      <c r="N9" s="5"/>
      <c r="O9" s="5"/>
      <c r="P9" s="6" t="s">
        <v>3</v>
      </c>
      <c r="Q9" s="5" t="str">
        <f>CONCATENATE(B9,P9)</f>
        <v>D</v>
      </c>
      <c r="R9" s="5"/>
    </row>
    <row r="10" spans="1:23" ht="15" x14ac:dyDescent="0.25">
      <c r="A10" s="92"/>
      <c r="B10" s="103"/>
      <c r="C10" s="126"/>
      <c r="D10" s="104"/>
    </row>
    <row r="11" spans="1:23" ht="15" x14ac:dyDescent="0.25">
      <c r="A11" s="92"/>
      <c r="B11" s="97"/>
      <c r="C11" s="122" t="str">
        <f ca="1">IF(PORTADA!$E$35="A",CONCATENATE(J11,".- ",G11),"")</f>
        <v>2.- 0</v>
      </c>
      <c r="D11" s="99"/>
      <c r="E11" s="92"/>
      <c r="F11" s="92"/>
      <c r="G11" s="15">
        <f>IF(L15="FIN","",LOOKUP(I11,DATOS!A:A,DATOS!G:G))</f>
        <v>0</v>
      </c>
      <c r="H11" s="15">
        <f>IF(L15="FIN",0,LOOKUP(I11,DATOS!A:A,DATOS!N:N))</f>
        <v>0</v>
      </c>
      <c r="I11" s="10">
        <f>+I5+1</f>
        <v>42</v>
      </c>
      <c r="J11" s="7">
        <f>+J5+1</f>
        <v>2</v>
      </c>
      <c r="K11" s="5" t="s">
        <v>32</v>
      </c>
      <c r="L11" s="5" t="s">
        <v>33</v>
      </c>
      <c r="M11" s="5" t="s">
        <v>38</v>
      </c>
      <c r="N11" s="5" t="s">
        <v>34</v>
      </c>
      <c r="O11" s="5" t="s">
        <v>35</v>
      </c>
      <c r="P11" s="5" t="s">
        <v>36</v>
      </c>
      <c r="Q11" s="5" t="str">
        <f>CONCATENATE("X",H11)</f>
        <v>X0</v>
      </c>
      <c r="R11" s="5" t="s">
        <v>37</v>
      </c>
    </row>
    <row r="12" spans="1:23" ht="15" x14ac:dyDescent="0.25">
      <c r="A12" s="131">
        <f ca="1">IF($E$2="X",0,IF(J13&gt;2,H11,J13))</f>
        <v>0</v>
      </c>
      <c r="B12" s="100"/>
      <c r="C12" s="123" t="str">
        <f ca="1">IF(PORTADA!$E$35="A",CONCATENATE(I12," ",G12),"")</f>
        <v>a)  0</v>
      </c>
      <c r="D12" s="102"/>
      <c r="G12" s="13">
        <f>IF(L15="FIN","",LOOKUP(I11,DATOS!A:A,DATOS!J:J))</f>
        <v>0</v>
      </c>
      <c r="I12" s="10" t="s">
        <v>44</v>
      </c>
      <c r="J12" s="5" t="s">
        <v>5</v>
      </c>
      <c r="K12" s="5">
        <f>IF(L12&gt;0,0,O12)</f>
        <v>0</v>
      </c>
      <c r="L12" s="5">
        <f>IF(O13&gt;0,1,0)</f>
        <v>0</v>
      </c>
      <c r="M12" s="5">
        <f>IF(L12=1,-1/COUNTA(P12:P15),0)</f>
        <v>0</v>
      </c>
      <c r="N12" s="5">
        <f>COUNTA(B12:B15)</f>
        <v>0</v>
      </c>
      <c r="O12" s="5">
        <f>COUNTIF(Q12:Q15,Q11)</f>
        <v>0</v>
      </c>
      <c r="P12" s="6" t="s">
        <v>0</v>
      </c>
      <c r="Q12" s="5" t="str">
        <f>CONCATENATE(B12,P12)</f>
        <v>A</v>
      </c>
      <c r="R12" s="5">
        <f>IF(O12&gt;0,O12+N12,N12*3)</f>
        <v>0</v>
      </c>
    </row>
    <row r="13" spans="1:23" ht="15" x14ac:dyDescent="0.25">
      <c r="A13" s="131"/>
      <c r="B13" s="100"/>
      <c r="C13" s="123" t="str">
        <f ca="1">IF(PORTADA!$E$35="A",CONCATENATE(I13," ",G13),"")</f>
        <v>b)  0</v>
      </c>
      <c r="D13" s="102"/>
      <c r="G13" s="13">
        <f>IF(L15="FIN","",LOOKUP(I11,DATOS!A:A,DATOS!K:K))</f>
        <v>0</v>
      </c>
      <c r="I13" s="10" t="s">
        <v>45</v>
      </c>
      <c r="J13" s="5">
        <f ca="1">IF(PORTADA!$E$35="A",R12,0)</f>
        <v>0</v>
      </c>
      <c r="K13" s="5"/>
      <c r="L13" s="5"/>
      <c r="M13" s="5"/>
      <c r="N13" s="5"/>
      <c r="O13" s="5">
        <f>N12-O12</f>
        <v>0</v>
      </c>
      <c r="P13" s="6" t="s">
        <v>1</v>
      </c>
      <c r="Q13" s="5" t="str">
        <f>CONCATENATE(B13,P13)</f>
        <v>B</v>
      </c>
      <c r="R13" s="5"/>
    </row>
    <row r="14" spans="1:23" ht="15" x14ac:dyDescent="0.25">
      <c r="A14" s="131"/>
      <c r="B14" s="100"/>
      <c r="C14" s="123" t="str">
        <f ca="1">IF(PORTADA!$E$35="A",CONCATENATE(I14," ",G14),"")</f>
        <v>c)  0</v>
      </c>
      <c r="D14" s="102"/>
      <c r="G14" s="13">
        <f>IF(L15="FIN","",LOOKUP(I11,DATOS!A:A,DATOS!L:L))</f>
        <v>0</v>
      </c>
      <c r="I14" s="10" t="s">
        <v>46</v>
      </c>
      <c r="J14" s="5"/>
      <c r="K14" s="5"/>
      <c r="L14" s="5"/>
      <c r="M14" s="5"/>
      <c r="N14" s="5"/>
      <c r="O14" s="5"/>
      <c r="P14" s="6" t="s">
        <v>2</v>
      </c>
      <c r="Q14" s="5" t="str">
        <f>CONCATENATE(B14,P14)</f>
        <v>C</v>
      </c>
      <c r="R14" s="5"/>
    </row>
    <row r="15" spans="1:23" ht="15" x14ac:dyDescent="0.25">
      <c r="A15" s="131"/>
      <c r="B15" s="100"/>
      <c r="C15" s="123" t="str">
        <f ca="1">IF(PORTADA!$E$35="A",CONCATENATE(I15," ",G15),"")</f>
        <v>d) 0</v>
      </c>
      <c r="D15" s="102"/>
      <c r="G15" s="13">
        <f>IF(L15="FIN","",LOOKUP(I11,DATOS!A:A,DATOS!M:M))</f>
        <v>0</v>
      </c>
      <c r="I15" s="10" t="s">
        <v>47</v>
      </c>
      <c r="J15" s="17">
        <f>LOOKUP(I11,DATOS!A:A,DATOS!F:F)</f>
        <v>2</v>
      </c>
      <c r="K15" s="18" t="str">
        <f>LOOKUP(I11,DATOS!A:A,DATOS!D:D)</f>
        <v>TEST 3</v>
      </c>
      <c r="L15" s="16" t="str">
        <f>IF(J15=J11,"","FIN")</f>
        <v/>
      </c>
      <c r="M15" s="5"/>
      <c r="N15" s="5"/>
      <c r="O15" s="5"/>
      <c r="P15" s="6" t="s">
        <v>3</v>
      </c>
      <c r="Q15" s="5" t="str">
        <f>CONCATENATE(B15,P15)</f>
        <v>D</v>
      </c>
      <c r="R15" s="5"/>
    </row>
    <row r="16" spans="1:23" ht="15" x14ac:dyDescent="0.25">
      <c r="A16" s="92"/>
      <c r="B16" s="103"/>
      <c r="C16" s="126"/>
      <c r="D16" s="104"/>
    </row>
    <row r="17" spans="1:18" ht="15" x14ac:dyDescent="0.25">
      <c r="A17" s="92"/>
      <c r="B17" s="97"/>
      <c r="C17" s="122" t="str">
        <f ca="1">IF(PORTADA!$E$35="A",CONCATENATE(J17,".- ",G17),"")</f>
        <v>3.- 0</v>
      </c>
      <c r="D17" s="99"/>
      <c r="E17" s="92"/>
      <c r="F17" s="92"/>
      <c r="G17" s="15">
        <f>IF(L21="FIN","",LOOKUP(I17,DATOS!A:A,DATOS!G:G))</f>
        <v>0</v>
      </c>
      <c r="H17" s="15">
        <f>IF(L21="FIN",0,LOOKUP(I17,DATOS!A:A,DATOS!N:N))</f>
        <v>0</v>
      </c>
      <c r="I17" s="10">
        <f>+I11+1</f>
        <v>43</v>
      </c>
      <c r="J17" s="7">
        <f>+J11+1</f>
        <v>3</v>
      </c>
      <c r="K17" s="5" t="s">
        <v>32</v>
      </c>
      <c r="L17" s="5" t="s">
        <v>33</v>
      </c>
      <c r="M17" s="5" t="s">
        <v>38</v>
      </c>
      <c r="N17" s="5" t="s">
        <v>34</v>
      </c>
      <c r="O17" s="5" t="s">
        <v>35</v>
      </c>
      <c r="P17" s="5" t="s">
        <v>36</v>
      </c>
      <c r="Q17" s="5" t="str">
        <f>CONCATENATE("X",H17)</f>
        <v>X0</v>
      </c>
      <c r="R17" s="5" t="s">
        <v>37</v>
      </c>
    </row>
    <row r="18" spans="1:18" ht="15" x14ac:dyDescent="0.25">
      <c r="A18" s="131">
        <f ca="1">IF($E$2="X",0,IF(J19&gt;2,H17,J19))</f>
        <v>0</v>
      </c>
      <c r="B18" s="100"/>
      <c r="C18" s="123" t="str">
        <f ca="1">IF(PORTADA!$E$35="A",CONCATENATE(I18," ",G18),"")</f>
        <v>a)  0</v>
      </c>
      <c r="D18" s="102"/>
      <c r="G18" s="13">
        <f>IF(L21="FIN","",LOOKUP(I17,DATOS!A:A,DATOS!J:J))</f>
        <v>0</v>
      </c>
      <c r="I18" s="10" t="s">
        <v>44</v>
      </c>
      <c r="J18" s="5" t="s">
        <v>5</v>
      </c>
      <c r="K18" s="5">
        <f>IF(L18&gt;0,0,O18)</f>
        <v>0</v>
      </c>
      <c r="L18" s="5">
        <f>IF(O19&gt;0,1,0)</f>
        <v>0</v>
      </c>
      <c r="M18" s="5">
        <f>IF(L18=1,-1/COUNTA(P18:P21),0)</f>
        <v>0</v>
      </c>
      <c r="N18" s="5">
        <f>COUNTA(B18:B21)</f>
        <v>0</v>
      </c>
      <c r="O18" s="5">
        <f>COUNTIF(Q18:Q21,Q17)</f>
        <v>0</v>
      </c>
      <c r="P18" s="6" t="s">
        <v>0</v>
      </c>
      <c r="Q18" s="5" t="str">
        <f>CONCATENATE(B18,P18)</f>
        <v>A</v>
      </c>
      <c r="R18" s="5">
        <f>IF(O18&gt;0,O18+N18,N18*3)</f>
        <v>0</v>
      </c>
    </row>
    <row r="19" spans="1:18" ht="15" x14ac:dyDescent="0.25">
      <c r="A19" s="131"/>
      <c r="B19" s="100"/>
      <c r="C19" s="123" t="str">
        <f ca="1">IF(PORTADA!$E$35="A",CONCATENATE(I19," ",G19),"")</f>
        <v>b)  0</v>
      </c>
      <c r="D19" s="102"/>
      <c r="G19" s="13">
        <f>IF(L21="FIN","",LOOKUP(I17,DATOS!A:A,DATOS!K:K))</f>
        <v>0</v>
      </c>
      <c r="I19" s="10" t="s">
        <v>45</v>
      </c>
      <c r="J19" s="5">
        <f ca="1">IF(PORTADA!$E$35="A",R18,0)</f>
        <v>0</v>
      </c>
      <c r="K19" s="5"/>
      <c r="L19" s="5"/>
      <c r="M19" s="5"/>
      <c r="N19" s="5"/>
      <c r="O19" s="5">
        <f>N18-O18</f>
        <v>0</v>
      </c>
      <c r="P19" s="6" t="s">
        <v>1</v>
      </c>
      <c r="Q19" s="5" t="str">
        <f>CONCATENATE(B19,P19)</f>
        <v>B</v>
      </c>
      <c r="R19" s="5"/>
    </row>
    <row r="20" spans="1:18" ht="15" x14ac:dyDescent="0.25">
      <c r="A20" s="131"/>
      <c r="B20" s="100"/>
      <c r="C20" s="123" t="str">
        <f ca="1">IF(PORTADA!$E$35="A",CONCATENATE(I20," ",G20),"")</f>
        <v>c)  0</v>
      </c>
      <c r="D20" s="102"/>
      <c r="G20" s="13">
        <f>IF(L21="FIN","",LOOKUP(I17,DATOS!A:A,DATOS!L:L))</f>
        <v>0</v>
      </c>
      <c r="I20" s="10" t="s">
        <v>46</v>
      </c>
      <c r="J20" s="5"/>
      <c r="K20" s="5"/>
      <c r="L20" s="5"/>
      <c r="M20" s="5"/>
      <c r="N20" s="5"/>
      <c r="O20" s="5"/>
      <c r="P20" s="6" t="s">
        <v>2</v>
      </c>
      <c r="Q20" s="5" t="str">
        <f>CONCATENATE(B20,P20)</f>
        <v>C</v>
      </c>
      <c r="R20" s="5"/>
    </row>
    <row r="21" spans="1:18" ht="15" x14ac:dyDescent="0.25">
      <c r="A21" s="131"/>
      <c r="B21" s="100"/>
      <c r="C21" s="123" t="str">
        <f ca="1">IF(PORTADA!$E$35="A",CONCATENATE(I21," ",G21),"")</f>
        <v>d) 0</v>
      </c>
      <c r="D21" s="102"/>
      <c r="G21" s="13">
        <f>IF(L21="FIN","",LOOKUP(I17,DATOS!A:A,DATOS!M:M))</f>
        <v>0</v>
      </c>
      <c r="I21" s="10" t="s">
        <v>47</v>
      </c>
      <c r="J21" s="17">
        <f>LOOKUP(I17,DATOS!A:A,DATOS!F:F)</f>
        <v>3</v>
      </c>
      <c r="K21" s="18" t="str">
        <f>LOOKUP(I17,DATOS!A:A,DATOS!D:D)</f>
        <v>TEST 3</v>
      </c>
      <c r="L21" s="16" t="str">
        <f>IF(J21=J17,"","FIN")</f>
        <v/>
      </c>
      <c r="M21" s="5"/>
      <c r="N21" s="5"/>
      <c r="O21" s="5"/>
      <c r="P21" s="6" t="s">
        <v>3</v>
      </c>
      <c r="Q21" s="5" t="str">
        <f>CONCATENATE(B21,P21)</f>
        <v>D</v>
      </c>
      <c r="R21" s="5"/>
    </row>
    <row r="22" spans="1:18" ht="15" x14ac:dyDescent="0.25">
      <c r="A22" s="92"/>
      <c r="B22" s="103"/>
      <c r="C22" s="126"/>
      <c r="D22" s="104"/>
    </row>
    <row r="23" spans="1:18" ht="15" x14ac:dyDescent="0.25">
      <c r="A23" s="92"/>
      <c r="B23" s="97"/>
      <c r="C23" s="122" t="str">
        <f ca="1">IF(PORTADA!$E$35="A",CONCATENATE(J23,".- ",G23),"")</f>
        <v>4.- 0</v>
      </c>
      <c r="D23" s="99"/>
      <c r="E23" s="92"/>
      <c r="F23" s="92"/>
      <c r="G23" s="15">
        <f>IF(L27="FIN","",LOOKUP(I23,DATOS!A:A,DATOS!G:G))</f>
        <v>0</v>
      </c>
      <c r="H23" s="15">
        <f>IF(L27="FIN",0,LOOKUP(I23,DATOS!A:A,DATOS!N:N))</f>
        <v>0</v>
      </c>
      <c r="I23" s="10">
        <f>+I17+1</f>
        <v>44</v>
      </c>
      <c r="J23" s="7">
        <f>+J17+1</f>
        <v>4</v>
      </c>
      <c r="K23" s="5" t="s">
        <v>32</v>
      </c>
      <c r="L23" s="5" t="s">
        <v>33</v>
      </c>
      <c r="M23" s="5" t="s">
        <v>38</v>
      </c>
      <c r="N23" s="5" t="s">
        <v>34</v>
      </c>
      <c r="O23" s="5" t="s">
        <v>35</v>
      </c>
      <c r="P23" s="5" t="s">
        <v>36</v>
      </c>
      <c r="Q23" s="5" t="str">
        <f>CONCATENATE("X",H23)</f>
        <v>X0</v>
      </c>
      <c r="R23" s="5" t="s">
        <v>37</v>
      </c>
    </row>
    <row r="24" spans="1:18" ht="15" x14ac:dyDescent="0.25">
      <c r="A24" s="131">
        <f ca="1">IF($E$2="X",0,IF(J25&gt;2,H23,J25))</f>
        <v>0</v>
      </c>
      <c r="B24" s="100"/>
      <c r="C24" s="123" t="str">
        <f ca="1">IF(PORTADA!$E$35="A",CONCATENATE(I24," ",G24),"")</f>
        <v>a)  0</v>
      </c>
      <c r="D24" s="102"/>
      <c r="G24" s="13">
        <f>IF(L27="FIN","",LOOKUP(I23,DATOS!A:A,DATOS!J:J))</f>
        <v>0</v>
      </c>
      <c r="I24" s="10" t="s">
        <v>44</v>
      </c>
      <c r="J24" s="5" t="s">
        <v>5</v>
      </c>
      <c r="K24" s="5">
        <f>IF(L24&gt;0,0,O24)</f>
        <v>0</v>
      </c>
      <c r="L24" s="5">
        <f>IF(O25&gt;0,1,0)</f>
        <v>0</v>
      </c>
      <c r="M24" s="5">
        <f>IF(L24=1,-1/COUNTA(P24:P27),0)</f>
        <v>0</v>
      </c>
      <c r="N24" s="5">
        <f>COUNTA(B24:B27)</f>
        <v>0</v>
      </c>
      <c r="O24" s="5">
        <f>COUNTIF(Q24:Q27,Q23)</f>
        <v>0</v>
      </c>
      <c r="P24" s="6" t="s">
        <v>0</v>
      </c>
      <c r="Q24" s="5" t="str">
        <f>CONCATENATE(B24,P24)</f>
        <v>A</v>
      </c>
      <c r="R24" s="5">
        <f>IF(O24&gt;0,O24+N24,N24*3)</f>
        <v>0</v>
      </c>
    </row>
    <row r="25" spans="1:18" ht="15" x14ac:dyDescent="0.25">
      <c r="A25" s="131"/>
      <c r="B25" s="100"/>
      <c r="C25" s="123" t="str">
        <f ca="1">IF(PORTADA!$E$35="A",CONCATENATE(I25," ",G25),"")</f>
        <v>b)  0</v>
      </c>
      <c r="D25" s="102"/>
      <c r="G25" s="13">
        <f>IF(L27="FIN","",LOOKUP(I23,DATOS!A:A,DATOS!K:K))</f>
        <v>0</v>
      </c>
      <c r="I25" s="10" t="s">
        <v>45</v>
      </c>
      <c r="J25" s="5">
        <f ca="1">IF(PORTADA!$E$35="A",R24,0)</f>
        <v>0</v>
      </c>
      <c r="K25" s="5"/>
      <c r="L25" s="5"/>
      <c r="M25" s="5"/>
      <c r="N25" s="5"/>
      <c r="O25" s="5">
        <f>N24-O24</f>
        <v>0</v>
      </c>
      <c r="P25" s="6" t="s">
        <v>1</v>
      </c>
      <c r="Q25" s="5" t="str">
        <f>CONCATENATE(B25,P25)</f>
        <v>B</v>
      </c>
      <c r="R25" s="5"/>
    </row>
    <row r="26" spans="1:18" ht="15" x14ac:dyDescent="0.25">
      <c r="A26" s="131"/>
      <c r="B26" s="100"/>
      <c r="C26" s="123" t="str">
        <f ca="1">IF(PORTADA!$E$35="A",CONCATENATE(I26," ",G26),"")</f>
        <v>c)  0</v>
      </c>
      <c r="D26" s="102"/>
      <c r="G26" s="13">
        <f>IF(L27="FIN","",LOOKUP(I23,DATOS!A:A,DATOS!L:L))</f>
        <v>0</v>
      </c>
      <c r="I26" s="10" t="s">
        <v>46</v>
      </c>
      <c r="J26" s="5"/>
      <c r="K26" s="5"/>
      <c r="L26" s="5"/>
      <c r="M26" s="5"/>
      <c r="N26" s="5"/>
      <c r="O26" s="5"/>
      <c r="P26" s="6" t="s">
        <v>2</v>
      </c>
      <c r="Q26" s="5" t="str">
        <f>CONCATENATE(B26,P26)</f>
        <v>C</v>
      </c>
      <c r="R26" s="5"/>
    </row>
    <row r="27" spans="1:18" ht="15" x14ac:dyDescent="0.25">
      <c r="A27" s="131"/>
      <c r="B27" s="100"/>
      <c r="C27" s="123" t="str">
        <f ca="1">IF(PORTADA!$E$35="A",CONCATENATE(I27," ",G27),"")</f>
        <v>d) 0</v>
      </c>
      <c r="D27" s="102"/>
      <c r="G27" s="13">
        <f>IF(L27="FIN","",LOOKUP(I23,DATOS!A:A,DATOS!M:M))</f>
        <v>0</v>
      </c>
      <c r="I27" s="10" t="s">
        <v>47</v>
      </c>
      <c r="J27" s="17">
        <f>LOOKUP(I23,DATOS!A:A,DATOS!F:F)</f>
        <v>4</v>
      </c>
      <c r="K27" s="18" t="str">
        <f>LOOKUP(I23,DATOS!A:A,DATOS!D:D)</f>
        <v>TEST 3</v>
      </c>
      <c r="L27" s="16" t="str">
        <f>IF(J27=J23,"","FIN")</f>
        <v/>
      </c>
      <c r="M27" s="5"/>
      <c r="N27" s="5"/>
      <c r="O27" s="5"/>
      <c r="P27" s="6" t="s">
        <v>3</v>
      </c>
      <c r="Q27" s="5" t="str">
        <f>CONCATENATE(B27,P27)</f>
        <v>D</v>
      </c>
      <c r="R27" s="5"/>
    </row>
    <row r="28" spans="1:18" ht="15" x14ac:dyDescent="0.25">
      <c r="A28" s="92"/>
      <c r="B28" s="103"/>
      <c r="C28" s="126"/>
      <c r="D28" s="104"/>
    </row>
    <row r="29" spans="1:18" ht="15" x14ac:dyDescent="0.25">
      <c r="A29" s="92"/>
      <c r="B29" s="97"/>
      <c r="C29" s="122" t="str">
        <f ca="1">IF(PORTADA!$E$35="A",CONCATENATE(J29,".- ",G29),"")</f>
        <v>5.- 0</v>
      </c>
      <c r="D29" s="99"/>
      <c r="E29" s="92"/>
      <c r="F29" s="92"/>
      <c r="G29" s="15">
        <f>IF(L33="FIN","",LOOKUP(I29,DATOS!A:A,DATOS!G:G))</f>
        <v>0</v>
      </c>
      <c r="H29" s="15">
        <f>IF(L33="FIN",0,LOOKUP(I29,DATOS!A:A,DATOS!N:N))</f>
        <v>0</v>
      </c>
      <c r="I29" s="10">
        <f>+I23+1</f>
        <v>45</v>
      </c>
      <c r="J29" s="7">
        <f>+J23+1</f>
        <v>5</v>
      </c>
      <c r="K29" s="5" t="s">
        <v>32</v>
      </c>
      <c r="L29" s="5" t="s">
        <v>33</v>
      </c>
      <c r="M29" s="5" t="s">
        <v>38</v>
      </c>
      <c r="N29" s="5" t="s">
        <v>34</v>
      </c>
      <c r="O29" s="5" t="s">
        <v>35</v>
      </c>
      <c r="P29" s="5" t="s">
        <v>36</v>
      </c>
      <c r="Q29" s="5" t="str">
        <f>CONCATENATE("X",H29)</f>
        <v>X0</v>
      </c>
      <c r="R29" s="5" t="s">
        <v>37</v>
      </c>
    </row>
    <row r="30" spans="1:18" ht="15" x14ac:dyDescent="0.25">
      <c r="A30" s="131">
        <f ca="1">IF($E$2="X",0,IF(J31&gt;2,H29,J31))</f>
        <v>0</v>
      </c>
      <c r="B30" s="100"/>
      <c r="C30" s="123" t="str">
        <f ca="1">IF(PORTADA!$E$35="A",CONCATENATE(I30," ",G30),"")</f>
        <v>a)  0</v>
      </c>
      <c r="D30" s="102"/>
      <c r="G30" s="13">
        <f>IF(L33="FIN","",LOOKUP(I29,DATOS!A:A,DATOS!J:J))</f>
        <v>0</v>
      </c>
      <c r="I30" s="10" t="s">
        <v>44</v>
      </c>
      <c r="J30" s="5" t="s">
        <v>5</v>
      </c>
      <c r="K30" s="5">
        <f>IF(L30&gt;0,0,O30)</f>
        <v>0</v>
      </c>
      <c r="L30" s="5">
        <f>IF(O31&gt;0,1,0)</f>
        <v>0</v>
      </c>
      <c r="M30" s="5">
        <f>IF(L30=1,-1/COUNTA(P30:P33),0)</f>
        <v>0</v>
      </c>
      <c r="N30" s="5">
        <f>COUNTA(B30:B33)</f>
        <v>0</v>
      </c>
      <c r="O30" s="5">
        <f>COUNTIF(Q30:Q33,Q29)</f>
        <v>0</v>
      </c>
      <c r="P30" s="6" t="s">
        <v>0</v>
      </c>
      <c r="Q30" s="5" t="str">
        <f>CONCATENATE(B30,P30)</f>
        <v>A</v>
      </c>
      <c r="R30" s="5">
        <f>IF(O30&gt;0,O30+N30,N30*3)</f>
        <v>0</v>
      </c>
    </row>
    <row r="31" spans="1:18" ht="15" x14ac:dyDescent="0.25">
      <c r="A31" s="131"/>
      <c r="B31" s="100"/>
      <c r="C31" s="123" t="str">
        <f ca="1">IF(PORTADA!$E$35="A",CONCATENATE(I31," ",G31),"")</f>
        <v>b)  0</v>
      </c>
      <c r="D31" s="102"/>
      <c r="G31" s="13">
        <f>IF(L33="FIN","",LOOKUP(I29,DATOS!A:A,DATOS!K:K))</f>
        <v>0</v>
      </c>
      <c r="I31" s="10" t="s">
        <v>45</v>
      </c>
      <c r="J31" s="5">
        <f ca="1">IF(PORTADA!$E$35="A",R30,0)</f>
        <v>0</v>
      </c>
      <c r="K31" s="5"/>
      <c r="L31" s="5"/>
      <c r="M31" s="5"/>
      <c r="N31" s="5"/>
      <c r="O31" s="5">
        <f>N30-O30</f>
        <v>0</v>
      </c>
      <c r="P31" s="6" t="s">
        <v>1</v>
      </c>
      <c r="Q31" s="5" t="str">
        <f>CONCATENATE(B31,P31)</f>
        <v>B</v>
      </c>
      <c r="R31" s="5"/>
    </row>
    <row r="32" spans="1:18" ht="15" x14ac:dyDescent="0.25">
      <c r="A32" s="131"/>
      <c r="B32" s="100"/>
      <c r="C32" s="123" t="str">
        <f ca="1">IF(PORTADA!$E$35="A",CONCATENATE(I32," ",G32),"")</f>
        <v>c)  0</v>
      </c>
      <c r="D32" s="102"/>
      <c r="G32" s="13">
        <f>IF(L33="FIN","",LOOKUP(I29,DATOS!A:A,DATOS!L:L))</f>
        <v>0</v>
      </c>
      <c r="I32" s="10" t="s">
        <v>46</v>
      </c>
      <c r="J32" s="5"/>
      <c r="K32" s="5"/>
      <c r="L32" s="5"/>
      <c r="M32" s="5"/>
      <c r="N32" s="5"/>
      <c r="O32" s="5"/>
      <c r="P32" s="6" t="s">
        <v>2</v>
      </c>
      <c r="Q32" s="5" t="str">
        <f>CONCATENATE(B32,P32)</f>
        <v>C</v>
      </c>
      <c r="R32" s="5"/>
    </row>
    <row r="33" spans="1:18" ht="15" x14ac:dyDescent="0.25">
      <c r="A33" s="131"/>
      <c r="B33" s="100"/>
      <c r="C33" s="123" t="str">
        <f ca="1">IF(PORTADA!$E$35="A",CONCATENATE(I33," ",G33),"")</f>
        <v>d) 0</v>
      </c>
      <c r="D33" s="102"/>
      <c r="G33" s="13">
        <f>IF(L33="FIN","",LOOKUP(I29,DATOS!A:A,DATOS!M:M))</f>
        <v>0</v>
      </c>
      <c r="I33" s="10" t="s">
        <v>47</v>
      </c>
      <c r="J33" s="17">
        <f>LOOKUP(I29,DATOS!A:A,DATOS!F:F)</f>
        <v>5</v>
      </c>
      <c r="K33" s="18" t="str">
        <f>LOOKUP(I29,DATOS!A:A,DATOS!D:D)</f>
        <v>TEST 3</v>
      </c>
      <c r="L33" s="16" t="str">
        <f>IF(J33=J29,"","FIN")</f>
        <v/>
      </c>
      <c r="M33" s="5"/>
      <c r="N33" s="5"/>
      <c r="O33" s="5"/>
      <c r="P33" s="6" t="s">
        <v>3</v>
      </c>
      <c r="Q33" s="5" t="str">
        <f>CONCATENATE(B33,P33)</f>
        <v>D</v>
      </c>
      <c r="R33" s="5"/>
    </row>
    <row r="34" spans="1:18" ht="15" x14ac:dyDescent="0.25">
      <c r="A34" s="92"/>
      <c r="B34" s="103"/>
      <c r="C34" s="126"/>
      <c r="D34" s="104"/>
    </row>
    <row r="35" spans="1:18" ht="15" x14ac:dyDescent="0.25">
      <c r="A35" s="92"/>
      <c r="B35" s="97"/>
      <c r="C35" s="122" t="str">
        <f ca="1">IF(PORTADA!$E$35="A",CONCATENATE(J35,".- ",G35),"")</f>
        <v>6.- 0</v>
      </c>
      <c r="D35" s="99"/>
      <c r="E35" s="92"/>
      <c r="F35" s="92"/>
      <c r="G35" s="15">
        <f>IF(L39="FIN","",LOOKUP(I35,DATOS!A:A,DATOS!G:G))</f>
        <v>0</v>
      </c>
      <c r="H35" s="15">
        <f>IF(L39="FIN",0,LOOKUP(I35,DATOS!A:A,DATOS!N:N))</f>
        <v>0</v>
      </c>
      <c r="I35" s="10">
        <f>+I29+1</f>
        <v>46</v>
      </c>
      <c r="J35" s="7">
        <f>+J29+1</f>
        <v>6</v>
      </c>
      <c r="K35" s="5" t="s">
        <v>32</v>
      </c>
      <c r="L35" s="5" t="s">
        <v>33</v>
      </c>
      <c r="M35" s="5" t="s">
        <v>38</v>
      </c>
      <c r="N35" s="5" t="s">
        <v>34</v>
      </c>
      <c r="O35" s="5" t="s">
        <v>35</v>
      </c>
      <c r="P35" s="5" t="s">
        <v>36</v>
      </c>
      <c r="Q35" s="5" t="str">
        <f>CONCATENATE("X",H35)</f>
        <v>X0</v>
      </c>
      <c r="R35" s="5" t="s">
        <v>37</v>
      </c>
    </row>
    <row r="36" spans="1:18" ht="15" x14ac:dyDescent="0.25">
      <c r="A36" s="131">
        <f ca="1">IF($E$2="X",0,IF(J37&gt;2,H35,J37))</f>
        <v>0</v>
      </c>
      <c r="B36" s="100"/>
      <c r="C36" s="123" t="str">
        <f ca="1">IF(PORTADA!$E$35="A",CONCATENATE(I36," ",G36),"")</f>
        <v>a)  0</v>
      </c>
      <c r="D36" s="102"/>
      <c r="G36" s="13">
        <f>IF(L39="FIN","",LOOKUP(I35,DATOS!A:A,DATOS!J:J))</f>
        <v>0</v>
      </c>
      <c r="I36" s="10" t="s">
        <v>44</v>
      </c>
      <c r="J36" s="5" t="s">
        <v>5</v>
      </c>
      <c r="K36" s="5">
        <f>IF(L36&gt;0,0,O36)</f>
        <v>0</v>
      </c>
      <c r="L36" s="5">
        <f>IF(O37&gt;0,1,0)</f>
        <v>0</v>
      </c>
      <c r="M36" s="5">
        <f>IF(L36=1,-1/COUNTA(P36:P39),0)</f>
        <v>0</v>
      </c>
      <c r="N36" s="5">
        <f>COUNTA(B36:B39)</f>
        <v>0</v>
      </c>
      <c r="O36" s="5">
        <f>COUNTIF(Q36:Q39,Q35)</f>
        <v>0</v>
      </c>
      <c r="P36" s="6" t="s">
        <v>0</v>
      </c>
      <c r="Q36" s="5" t="str">
        <f>CONCATENATE(B36,P36)</f>
        <v>A</v>
      </c>
      <c r="R36" s="5">
        <f>IF(O36&gt;0,O36+N36,N36*3)</f>
        <v>0</v>
      </c>
    </row>
    <row r="37" spans="1:18" ht="15" x14ac:dyDescent="0.25">
      <c r="A37" s="131"/>
      <c r="B37" s="100"/>
      <c r="C37" s="123" t="str">
        <f ca="1">IF(PORTADA!$E$35="A",CONCATENATE(I37," ",G37),"")</f>
        <v>b)  0</v>
      </c>
      <c r="D37" s="102"/>
      <c r="G37" s="13">
        <f>IF(L39="FIN","",LOOKUP(I35,DATOS!A:A,DATOS!K:K))</f>
        <v>0</v>
      </c>
      <c r="I37" s="10" t="s">
        <v>45</v>
      </c>
      <c r="J37" s="5">
        <f ca="1">IF(PORTADA!$E$35="A",R36,0)</f>
        <v>0</v>
      </c>
      <c r="K37" s="5"/>
      <c r="L37" s="5"/>
      <c r="M37" s="5"/>
      <c r="N37" s="5"/>
      <c r="O37" s="5">
        <f>N36-O36</f>
        <v>0</v>
      </c>
      <c r="P37" s="6" t="s">
        <v>1</v>
      </c>
      <c r="Q37" s="5" t="str">
        <f>CONCATENATE(B37,P37)</f>
        <v>B</v>
      </c>
      <c r="R37" s="5"/>
    </row>
    <row r="38" spans="1:18" ht="15" x14ac:dyDescent="0.25">
      <c r="A38" s="131"/>
      <c r="B38" s="100"/>
      <c r="C38" s="123" t="str">
        <f ca="1">IF(PORTADA!$E$35="A",CONCATENATE(I38," ",G38),"")</f>
        <v>c)  0</v>
      </c>
      <c r="D38" s="102"/>
      <c r="G38" s="13">
        <f>IF(L39="FIN","",LOOKUP(I35,DATOS!A:A,DATOS!L:L))</f>
        <v>0</v>
      </c>
      <c r="I38" s="10" t="s">
        <v>46</v>
      </c>
      <c r="J38" s="5"/>
      <c r="K38" s="5"/>
      <c r="L38" s="5"/>
      <c r="M38" s="5"/>
      <c r="N38" s="5"/>
      <c r="O38" s="5"/>
      <c r="P38" s="6" t="s">
        <v>2</v>
      </c>
      <c r="Q38" s="5" t="str">
        <f>CONCATENATE(B38,P38)</f>
        <v>C</v>
      </c>
      <c r="R38" s="5"/>
    </row>
    <row r="39" spans="1:18" ht="15" x14ac:dyDescent="0.25">
      <c r="A39" s="131"/>
      <c r="B39" s="100"/>
      <c r="C39" s="123" t="str">
        <f ca="1">IF(PORTADA!$E$35="A",CONCATENATE(I39," ",G39),"")</f>
        <v>d) 0</v>
      </c>
      <c r="D39" s="102"/>
      <c r="G39" s="13">
        <f>IF(L39="FIN","",LOOKUP(I35,DATOS!A:A,DATOS!M:M))</f>
        <v>0</v>
      </c>
      <c r="I39" s="10" t="s">
        <v>47</v>
      </c>
      <c r="J39" s="17">
        <f>LOOKUP(I35,DATOS!A:A,DATOS!F:F)</f>
        <v>6</v>
      </c>
      <c r="K39" s="18" t="str">
        <f>LOOKUP(I35,DATOS!A:A,DATOS!D:D)</f>
        <v>TEST 3</v>
      </c>
      <c r="L39" s="16" t="str">
        <f>IF(J39=J35,"","FIN")</f>
        <v/>
      </c>
      <c r="M39" s="5"/>
      <c r="N39" s="5"/>
      <c r="O39" s="5"/>
      <c r="P39" s="6" t="s">
        <v>3</v>
      </c>
      <c r="Q39" s="5" t="str">
        <f>CONCATENATE(B39,P39)</f>
        <v>D</v>
      </c>
      <c r="R39" s="5"/>
    </row>
    <row r="40" spans="1:18" ht="15" x14ac:dyDescent="0.25">
      <c r="A40" s="92"/>
      <c r="B40" s="103"/>
      <c r="C40" s="126"/>
      <c r="D40" s="104"/>
    </row>
    <row r="41" spans="1:18" ht="15" x14ac:dyDescent="0.25">
      <c r="A41" s="92"/>
      <c r="B41" s="97"/>
      <c r="C41" s="122" t="str">
        <f ca="1">IF(PORTADA!$E$35="A",CONCATENATE(J41,".- ",G41),"")</f>
        <v>7.- 0</v>
      </c>
      <c r="D41" s="99"/>
      <c r="E41" s="92"/>
      <c r="F41" s="92"/>
      <c r="G41" s="15">
        <f>IF(L45="FIN","",LOOKUP(I41,DATOS!A:A,DATOS!G:G))</f>
        <v>0</v>
      </c>
      <c r="H41" s="15">
        <f>IF(L45="FIN",0,LOOKUP(I41,DATOS!A:A,DATOS!N:N))</f>
        <v>0</v>
      </c>
      <c r="I41" s="10">
        <f>+I35+1</f>
        <v>47</v>
      </c>
      <c r="J41" s="7">
        <f>+J35+1</f>
        <v>7</v>
      </c>
      <c r="K41" s="5" t="s">
        <v>32</v>
      </c>
      <c r="L41" s="5" t="s">
        <v>33</v>
      </c>
      <c r="M41" s="5" t="s">
        <v>38</v>
      </c>
      <c r="N41" s="5" t="s">
        <v>34</v>
      </c>
      <c r="O41" s="5" t="s">
        <v>35</v>
      </c>
      <c r="P41" s="5" t="s">
        <v>36</v>
      </c>
      <c r="Q41" s="5" t="str">
        <f>CONCATENATE("X",H41)</f>
        <v>X0</v>
      </c>
      <c r="R41" s="5" t="s">
        <v>37</v>
      </c>
    </row>
    <row r="42" spans="1:18" ht="15" x14ac:dyDescent="0.25">
      <c r="A42" s="131">
        <f ca="1">IF($E$2="X",0,IF(J43&gt;2,H41,J43))</f>
        <v>0</v>
      </c>
      <c r="B42" s="100"/>
      <c r="C42" s="123" t="str">
        <f ca="1">IF(PORTADA!$E$35="A",CONCATENATE(I42," ",G42),"")</f>
        <v>a)  0</v>
      </c>
      <c r="D42" s="102"/>
      <c r="G42" s="13">
        <f>IF(L45="FIN","",LOOKUP(I41,DATOS!A:A,DATOS!J:J))</f>
        <v>0</v>
      </c>
      <c r="I42" s="10" t="s">
        <v>44</v>
      </c>
      <c r="J42" s="5" t="s">
        <v>5</v>
      </c>
      <c r="K42" s="5">
        <f>IF(L42&gt;0,0,O42)</f>
        <v>0</v>
      </c>
      <c r="L42" s="5">
        <f>IF(O43&gt;0,1,0)</f>
        <v>0</v>
      </c>
      <c r="M42" s="5">
        <f>IF(L42=1,-1/COUNTA(P42:P45),0)</f>
        <v>0</v>
      </c>
      <c r="N42" s="5">
        <f>COUNTA(B42:B45)</f>
        <v>0</v>
      </c>
      <c r="O42" s="5">
        <f>COUNTIF(Q42:Q45,Q41)</f>
        <v>0</v>
      </c>
      <c r="P42" s="6" t="s">
        <v>0</v>
      </c>
      <c r="Q42" s="5" t="str">
        <f>CONCATENATE(B42,P42)</f>
        <v>A</v>
      </c>
      <c r="R42" s="5">
        <f>IF(O42&gt;0,O42+N42,N42*3)</f>
        <v>0</v>
      </c>
    </row>
    <row r="43" spans="1:18" ht="15" x14ac:dyDescent="0.25">
      <c r="A43" s="131"/>
      <c r="B43" s="100"/>
      <c r="C43" s="123" t="str">
        <f ca="1">IF(PORTADA!$E$35="A",CONCATENATE(I43," ",G43),"")</f>
        <v>b)  0</v>
      </c>
      <c r="D43" s="102"/>
      <c r="G43" s="13">
        <f>IF(L45="FIN","",LOOKUP(I41,DATOS!A:A,DATOS!K:K))</f>
        <v>0</v>
      </c>
      <c r="I43" s="10" t="s">
        <v>45</v>
      </c>
      <c r="J43" s="5">
        <f ca="1">IF(PORTADA!$E$35="A",R42,0)</f>
        <v>0</v>
      </c>
      <c r="K43" s="5"/>
      <c r="L43" s="5"/>
      <c r="M43" s="5"/>
      <c r="N43" s="5"/>
      <c r="O43" s="5">
        <f>N42-O42</f>
        <v>0</v>
      </c>
      <c r="P43" s="6" t="s">
        <v>1</v>
      </c>
      <c r="Q43" s="5" t="str">
        <f>CONCATENATE(B43,P43)</f>
        <v>B</v>
      </c>
      <c r="R43" s="5"/>
    </row>
    <row r="44" spans="1:18" ht="15" x14ac:dyDescent="0.25">
      <c r="A44" s="131"/>
      <c r="B44" s="100"/>
      <c r="C44" s="123" t="str">
        <f ca="1">IF(PORTADA!$E$35="A",CONCATENATE(I44," ",G44),"")</f>
        <v>c)  0</v>
      </c>
      <c r="D44" s="102"/>
      <c r="G44" s="13">
        <f>IF(L45="FIN","",LOOKUP(I41,DATOS!A:A,DATOS!L:L))</f>
        <v>0</v>
      </c>
      <c r="I44" s="10" t="s">
        <v>46</v>
      </c>
      <c r="J44" s="5"/>
      <c r="K44" s="5"/>
      <c r="L44" s="5"/>
      <c r="M44" s="5"/>
      <c r="N44" s="5"/>
      <c r="O44" s="5"/>
      <c r="P44" s="6" t="s">
        <v>2</v>
      </c>
      <c r="Q44" s="5" t="str">
        <f>CONCATENATE(B44,P44)</f>
        <v>C</v>
      </c>
      <c r="R44" s="5"/>
    </row>
    <row r="45" spans="1:18" ht="15" x14ac:dyDescent="0.25">
      <c r="A45" s="131"/>
      <c r="B45" s="100"/>
      <c r="C45" s="123" t="str">
        <f ca="1">IF(PORTADA!$E$35="A",CONCATENATE(I45," ",G45),"")</f>
        <v>d) 0</v>
      </c>
      <c r="D45" s="102"/>
      <c r="G45" s="13">
        <f>IF(L45="FIN","",LOOKUP(I41,DATOS!A:A,DATOS!M:M))</f>
        <v>0</v>
      </c>
      <c r="I45" s="10" t="s">
        <v>47</v>
      </c>
      <c r="J45" s="17">
        <f>LOOKUP(I41,DATOS!A:A,DATOS!F:F)</f>
        <v>7</v>
      </c>
      <c r="K45" s="18" t="str">
        <f>LOOKUP(I41,DATOS!A:A,DATOS!D:D)</f>
        <v>TEST 3</v>
      </c>
      <c r="L45" s="16" t="str">
        <f>IF(J45=J41,"","FIN")</f>
        <v/>
      </c>
      <c r="M45" s="5"/>
      <c r="N45" s="5"/>
      <c r="O45" s="5"/>
      <c r="P45" s="6" t="s">
        <v>3</v>
      </c>
      <c r="Q45" s="5" t="str">
        <f>CONCATENATE(B45,P45)</f>
        <v>D</v>
      </c>
      <c r="R45" s="5"/>
    </row>
    <row r="46" spans="1:18" ht="15" x14ac:dyDescent="0.25">
      <c r="A46" s="92"/>
      <c r="B46" s="103"/>
      <c r="C46" s="126"/>
      <c r="D46" s="104"/>
    </row>
    <row r="47" spans="1:18" ht="15" x14ac:dyDescent="0.25">
      <c r="A47" s="92"/>
      <c r="B47" s="97"/>
      <c r="C47" s="122" t="str">
        <f ca="1">IF(PORTADA!$E$35="A",CONCATENATE(J47,".- ",G47),"")</f>
        <v>8.- 0</v>
      </c>
      <c r="D47" s="99"/>
      <c r="E47" s="92"/>
      <c r="F47" s="92"/>
      <c r="G47" s="15">
        <f>IF(L51="FIN","",LOOKUP(I47,DATOS!A:A,DATOS!G:G))</f>
        <v>0</v>
      </c>
      <c r="H47" s="15">
        <f>IF(L51="FIN",0,LOOKUP(I47,DATOS!A:A,DATOS!N:N))</f>
        <v>0</v>
      </c>
      <c r="I47" s="10">
        <f>+I41+1</f>
        <v>48</v>
      </c>
      <c r="J47" s="7">
        <f>+J41+1</f>
        <v>8</v>
      </c>
      <c r="K47" s="5" t="s">
        <v>32</v>
      </c>
      <c r="L47" s="5" t="s">
        <v>33</v>
      </c>
      <c r="M47" s="5" t="s">
        <v>38</v>
      </c>
      <c r="N47" s="5" t="s">
        <v>34</v>
      </c>
      <c r="O47" s="5" t="s">
        <v>35</v>
      </c>
      <c r="P47" s="5" t="s">
        <v>36</v>
      </c>
      <c r="Q47" s="5" t="str">
        <f>CONCATENATE("X",H47)</f>
        <v>X0</v>
      </c>
      <c r="R47" s="5" t="s">
        <v>37</v>
      </c>
    </row>
    <row r="48" spans="1:18" ht="15" x14ac:dyDescent="0.25">
      <c r="A48" s="131">
        <f ca="1">IF($E$2="X",0,IF(J49&gt;2,H47,J49))</f>
        <v>0</v>
      </c>
      <c r="B48" s="100"/>
      <c r="C48" s="123" t="str">
        <f ca="1">IF(PORTADA!$E$35="A",CONCATENATE(I48," ",G48),"")</f>
        <v>a)  0</v>
      </c>
      <c r="D48" s="102"/>
      <c r="G48" s="13">
        <f>IF(L51="FIN","",LOOKUP(I47,DATOS!A:A,DATOS!J:J))</f>
        <v>0</v>
      </c>
      <c r="I48" s="10" t="s">
        <v>44</v>
      </c>
      <c r="J48" s="5" t="s">
        <v>5</v>
      </c>
      <c r="K48" s="5">
        <f>IF(L48&gt;0,0,O48)</f>
        <v>0</v>
      </c>
      <c r="L48" s="5">
        <f>IF(O49&gt;0,1,0)</f>
        <v>0</v>
      </c>
      <c r="M48" s="5">
        <f>IF(L48=1,-1/COUNTA(P48:P51),0)</f>
        <v>0</v>
      </c>
      <c r="N48" s="5">
        <f>COUNTA(B48:B51)</f>
        <v>0</v>
      </c>
      <c r="O48" s="5">
        <f>COUNTIF(Q48:Q51,Q47)</f>
        <v>0</v>
      </c>
      <c r="P48" s="6" t="s">
        <v>0</v>
      </c>
      <c r="Q48" s="5" t="str">
        <f>CONCATENATE(B48,P48)</f>
        <v>A</v>
      </c>
      <c r="R48" s="5">
        <f>IF(O48&gt;0,O48+N48,N48*3)</f>
        <v>0</v>
      </c>
    </row>
    <row r="49" spans="1:18" ht="15" x14ac:dyDescent="0.25">
      <c r="A49" s="131"/>
      <c r="B49" s="100"/>
      <c r="C49" s="123" t="str">
        <f ca="1">IF(PORTADA!$E$35="A",CONCATENATE(I49," ",G49),"")</f>
        <v>b)  0</v>
      </c>
      <c r="D49" s="102"/>
      <c r="G49" s="13">
        <f>IF(L51="FIN","",LOOKUP(I47,DATOS!A:A,DATOS!K:K))</f>
        <v>0</v>
      </c>
      <c r="I49" s="10" t="s">
        <v>45</v>
      </c>
      <c r="J49" s="5">
        <f ca="1">IF(PORTADA!$E$35="A",R48,0)</f>
        <v>0</v>
      </c>
      <c r="K49" s="5"/>
      <c r="L49" s="5"/>
      <c r="M49" s="5"/>
      <c r="N49" s="5"/>
      <c r="O49" s="5">
        <f>N48-O48</f>
        <v>0</v>
      </c>
      <c r="P49" s="6" t="s">
        <v>1</v>
      </c>
      <c r="Q49" s="5" t="str">
        <f>CONCATENATE(B49,P49)</f>
        <v>B</v>
      </c>
      <c r="R49" s="5"/>
    </row>
    <row r="50" spans="1:18" ht="15" x14ac:dyDescent="0.25">
      <c r="A50" s="131"/>
      <c r="B50" s="100"/>
      <c r="C50" s="123" t="str">
        <f ca="1">IF(PORTADA!$E$35="A",CONCATENATE(I50," ",G50),"")</f>
        <v>c)  0</v>
      </c>
      <c r="D50" s="102"/>
      <c r="G50" s="13">
        <f>IF(L51="FIN","",LOOKUP(I47,DATOS!A:A,DATOS!L:L))</f>
        <v>0</v>
      </c>
      <c r="I50" s="10" t="s">
        <v>46</v>
      </c>
      <c r="J50" s="5"/>
      <c r="K50" s="5"/>
      <c r="L50" s="5"/>
      <c r="M50" s="5"/>
      <c r="N50" s="5"/>
      <c r="O50" s="5"/>
      <c r="P50" s="6" t="s">
        <v>2</v>
      </c>
      <c r="Q50" s="5" t="str">
        <f>CONCATENATE(B50,P50)</f>
        <v>C</v>
      </c>
      <c r="R50" s="5"/>
    </row>
    <row r="51" spans="1:18" ht="15" x14ac:dyDescent="0.25">
      <c r="A51" s="131"/>
      <c r="B51" s="100"/>
      <c r="C51" s="123" t="str">
        <f ca="1">IF(PORTADA!$E$35="A",CONCATENATE(I51," ",G51),"")</f>
        <v>d) 0</v>
      </c>
      <c r="D51" s="102"/>
      <c r="G51" s="13">
        <f>IF(L51="FIN","",LOOKUP(I47,DATOS!A:A,DATOS!M:M))</f>
        <v>0</v>
      </c>
      <c r="I51" s="10" t="s">
        <v>47</v>
      </c>
      <c r="J51" s="17">
        <f>LOOKUP(I47,DATOS!A:A,DATOS!F:F)</f>
        <v>8</v>
      </c>
      <c r="K51" s="18" t="str">
        <f>LOOKUP(I47,DATOS!A:A,DATOS!D:D)</f>
        <v>TEST 3</v>
      </c>
      <c r="L51" s="16" t="str">
        <f>IF(J51=J47,"","FIN")</f>
        <v/>
      </c>
      <c r="M51" s="5"/>
      <c r="N51" s="5"/>
      <c r="O51" s="5"/>
      <c r="P51" s="6" t="s">
        <v>3</v>
      </c>
      <c r="Q51" s="5" t="str">
        <f>CONCATENATE(B51,P51)</f>
        <v>D</v>
      </c>
      <c r="R51" s="5"/>
    </row>
    <row r="52" spans="1:18" ht="15" x14ac:dyDescent="0.25">
      <c r="A52" s="92"/>
      <c r="B52" s="103"/>
      <c r="C52" s="126"/>
      <c r="D52" s="104"/>
    </row>
    <row r="53" spans="1:18" ht="15" x14ac:dyDescent="0.25">
      <c r="A53" s="92"/>
      <c r="B53" s="97"/>
      <c r="C53" s="122" t="str">
        <f ca="1">IF(PORTADA!$E$35="A",CONCATENATE(J53,".- ",G53),"")</f>
        <v>9.- 0</v>
      </c>
      <c r="D53" s="99"/>
      <c r="E53" s="92"/>
      <c r="F53" s="92"/>
      <c r="G53" s="15">
        <f>IF(L57="FIN","",LOOKUP(I53,DATOS!A:A,DATOS!G:G))</f>
        <v>0</v>
      </c>
      <c r="H53" s="15">
        <f>IF(L57="FIN",0,LOOKUP(I53,DATOS!A:A,DATOS!N:N))</f>
        <v>0</v>
      </c>
      <c r="I53" s="10">
        <f>+I47+1</f>
        <v>49</v>
      </c>
      <c r="J53" s="7">
        <f>+J47+1</f>
        <v>9</v>
      </c>
      <c r="K53" s="5" t="s">
        <v>32</v>
      </c>
      <c r="L53" s="5" t="s">
        <v>33</v>
      </c>
      <c r="M53" s="5" t="s">
        <v>38</v>
      </c>
      <c r="N53" s="5" t="s">
        <v>34</v>
      </c>
      <c r="O53" s="5" t="s">
        <v>35</v>
      </c>
      <c r="P53" s="5" t="s">
        <v>36</v>
      </c>
      <c r="Q53" s="5" t="str">
        <f>CONCATENATE("X",H53)</f>
        <v>X0</v>
      </c>
      <c r="R53" s="5" t="s">
        <v>37</v>
      </c>
    </row>
    <row r="54" spans="1:18" ht="15" x14ac:dyDescent="0.25">
      <c r="A54" s="131">
        <f ca="1">IF($E$2="X",0,IF(J55&gt;2,H53,J55))</f>
        <v>0</v>
      </c>
      <c r="B54" s="100"/>
      <c r="C54" s="123" t="str">
        <f ca="1">IF(PORTADA!$E$35="A",CONCATENATE(I54," ",G54),"")</f>
        <v>a)  0</v>
      </c>
      <c r="D54" s="102"/>
      <c r="G54" s="13">
        <f>IF(L57="FIN","",LOOKUP(I53,DATOS!A:A,DATOS!J:J))</f>
        <v>0</v>
      </c>
      <c r="I54" s="10" t="s">
        <v>44</v>
      </c>
      <c r="J54" s="5" t="s">
        <v>5</v>
      </c>
      <c r="K54" s="5">
        <f>IF(L54&gt;0,0,O54)</f>
        <v>0</v>
      </c>
      <c r="L54" s="5">
        <f>IF(O55&gt;0,1,0)</f>
        <v>0</v>
      </c>
      <c r="M54" s="5">
        <f>IF(L54=1,-1/COUNTA(P54:P57),0)</f>
        <v>0</v>
      </c>
      <c r="N54" s="5">
        <f>COUNTA(B54:B57)</f>
        <v>0</v>
      </c>
      <c r="O54" s="5">
        <f>COUNTIF(Q54:Q57,Q53)</f>
        <v>0</v>
      </c>
      <c r="P54" s="6" t="s">
        <v>0</v>
      </c>
      <c r="Q54" s="5" t="str">
        <f>CONCATENATE(B54,P54)</f>
        <v>A</v>
      </c>
      <c r="R54" s="5">
        <f>IF(O54&gt;0,O54+N54,N54*3)</f>
        <v>0</v>
      </c>
    </row>
    <row r="55" spans="1:18" ht="15" x14ac:dyDescent="0.25">
      <c r="A55" s="131"/>
      <c r="B55" s="100"/>
      <c r="C55" s="123" t="str">
        <f ca="1">IF(PORTADA!$E$35="A",CONCATENATE(I55," ",G55),"")</f>
        <v>b)  0</v>
      </c>
      <c r="D55" s="102"/>
      <c r="G55" s="13">
        <f>IF(L57="FIN","",LOOKUP(I53,DATOS!A:A,DATOS!K:K))</f>
        <v>0</v>
      </c>
      <c r="I55" s="10" t="s">
        <v>45</v>
      </c>
      <c r="J55" s="5">
        <f ca="1">IF(PORTADA!$E$35="A",R54,0)</f>
        <v>0</v>
      </c>
      <c r="K55" s="5"/>
      <c r="L55" s="5"/>
      <c r="M55" s="5"/>
      <c r="N55" s="5"/>
      <c r="O55" s="5">
        <f>N54-O54</f>
        <v>0</v>
      </c>
      <c r="P55" s="6" t="s">
        <v>1</v>
      </c>
      <c r="Q55" s="5" t="str">
        <f>CONCATENATE(B55,P55)</f>
        <v>B</v>
      </c>
      <c r="R55" s="5"/>
    </row>
    <row r="56" spans="1:18" ht="15" x14ac:dyDescent="0.25">
      <c r="A56" s="131"/>
      <c r="B56" s="100"/>
      <c r="C56" s="123" t="str">
        <f ca="1">IF(PORTADA!$E$35="A",CONCATENATE(I56," ",G56),"")</f>
        <v>c)  0</v>
      </c>
      <c r="D56" s="102"/>
      <c r="G56" s="13">
        <f>IF(L57="FIN","",LOOKUP(I53,DATOS!A:A,DATOS!L:L))</f>
        <v>0</v>
      </c>
      <c r="I56" s="10" t="s">
        <v>46</v>
      </c>
      <c r="J56" s="5"/>
      <c r="K56" s="5"/>
      <c r="L56" s="5"/>
      <c r="M56" s="5"/>
      <c r="N56" s="5"/>
      <c r="O56" s="5"/>
      <c r="P56" s="6" t="s">
        <v>2</v>
      </c>
      <c r="Q56" s="5" t="str">
        <f>CONCATENATE(B56,P56)</f>
        <v>C</v>
      </c>
      <c r="R56" s="5"/>
    </row>
    <row r="57" spans="1:18" ht="15" x14ac:dyDescent="0.25">
      <c r="A57" s="131"/>
      <c r="B57" s="100"/>
      <c r="C57" s="123" t="str">
        <f ca="1">IF(PORTADA!$E$35="A",CONCATENATE(I57," ",G57),"")</f>
        <v>d) 0</v>
      </c>
      <c r="D57" s="102"/>
      <c r="G57" s="13">
        <f>IF(L57="FIN","",LOOKUP(I53,DATOS!A:A,DATOS!M:M))</f>
        <v>0</v>
      </c>
      <c r="I57" s="10" t="s">
        <v>47</v>
      </c>
      <c r="J57" s="17">
        <f>LOOKUP(I53,DATOS!A:A,DATOS!F:F)</f>
        <v>9</v>
      </c>
      <c r="K57" s="18" t="str">
        <f>LOOKUP(I53,DATOS!A:A,DATOS!D:D)</f>
        <v>TEST 3</v>
      </c>
      <c r="L57" s="16" t="str">
        <f>IF(J57=J53,"","FIN")</f>
        <v/>
      </c>
      <c r="M57" s="5"/>
      <c r="N57" s="5"/>
      <c r="O57" s="5"/>
      <c r="P57" s="6" t="s">
        <v>3</v>
      </c>
      <c r="Q57" s="5" t="str">
        <f>CONCATENATE(B57,P57)</f>
        <v>D</v>
      </c>
      <c r="R57" s="5"/>
    </row>
    <row r="58" spans="1:18" ht="15" x14ac:dyDescent="0.25">
      <c r="A58" s="92"/>
      <c r="B58" s="103"/>
      <c r="C58" s="126"/>
      <c r="D58" s="104"/>
    </row>
    <row r="59" spans="1:18" ht="15" x14ac:dyDescent="0.25">
      <c r="A59" s="92"/>
      <c r="B59" s="97"/>
      <c r="C59" s="122" t="str">
        <f ca="1">IF(PORTADA!$E$35="A",CONCATENATE(J59,".- ",G59),"")</f>
        <v>10.- 0</v>
      </c>
      <c r="D59" s="99"/>
      <c r="E59" s="92"/>
      <c r="F59" s="92"/>
      <c r="G59" s="15">
        <f>IF(L63="FIN","",LOOKUP(I59,DATOS!A:A,DATOS!G:G))</f>
        <v>0</v>
      </c>
      <c r="H59" s="15">
        <f>IF(L63="FIN",0,LOOKUP(I59,DATOS!A:A,DATOS!N:N))</f>
        <v>0</v>
      </c>
      <c r="I59" s="10">
        <f>+I53+1</f>
        <v>50</v>
      </c>
      <c r="J59" s="7">
        <f>+J53+1</f>
        <v>10</v>
      </c>
      <c r="K59" s="5" t="s">
        <v>32</v>
      </c>
      <c r="L59" s="5" t="s">
        <v>33</v>
      </c>
      <c r="M59" s="5" t="s">
        <v>38</v>
      </c>
      <c r="N59" s="5" t="s">
        <v>34</v>
      </c>
      <c r="O59" s="5" t="s">
        <v>35</v>
      </c>
      <c r="P59" s="5" t="s">
        <v>36</v>
      </c>
      <c r="Q59" s="5" t="str">
        <f>CONCATENATE("X",H59)</f>
        <v>X0</v>
      </c>
      <c r="R59" s="5" t="s">
        <v>37</v>
      </c>
    </row>
    <row r="60" spans="1:18" ht="15" x14ac:dyDescent="0.25">
      <c r="A60" s="131">
        <f ca="1">IF($E$2="X",0,IF(J61&gt;2,H59,J61))</f>
        <v>0</v>
      </c>
      <c r="B60" s="100"/>
      <c r="C60" s="123" t="str">
        <f ca="1">IF(PORTADA!$E$35="A",CONCATENATE(I60," ",G60),"")</f>
        <v>a)  0</v>
      </c>
      <c r="D60" s="102"/>
      <c r="G60" s="13">
        <f>IF(L63="FIN","",LOOKUP(I59,DATOS!A:A,DATOS!J:J))</f>
        <v>0</v>
      </c>
      <c r="I60" s="10" t="s">
        <v>44</v>
      </c>
      <c r="J60" s="5" t="s">
        <v>5</v>
      </c>
      <c r="K60" s="5">
        <f>IF(L60&gt;0,0,O60)</f>
        <v>0</v>
      </c>
      <c r="L60" s="5">
        <f>IF(O61&gt;0,1,0)</f>
        <v>0</v>
      </c>
      <c r="M60" s="5">
        <f>IF(L60=1,-1/COUNTA(P60:P63),0)</f>
        <v>0</v>
      </c>
      <c r="N60" s="5">
        <f>COUNTA(B60:B63)</f>
        <v>0</v>
      </c>
      <c r="O60" s="5">
        <f>COUNTIF(Q60:Q63,Q59)</f>
        <v>0</v>
      </c>
      <c r="P60" s="6" t="s">
        <v>0</v>
      </c>
      <c r="Q60" s="5" t="str">
        <f>CONCATENATE(B60,P60)</f>
        <v>A</v>
      </c>
      <c r="R60" s="5">
        <f>IF(O60&gt;0,O60+N60,N60*3)</f>
        <v>0</v>
      </c>
    </row>
    <row r="61" spans="1:18" ht="15" x14ac:dyDescent="0.25">
      <c r="A61" s="131"/>
      <c r="B61" s="100"/>
      <c r="C61" s="123" t="str">
        <f ca="1">IF(PORTADA!$E$35="A",CONCATENATE(I61," ",G61),"")</f>
        <v>b)  0</v>
      </c>
      <c r="D61" s="102"/>
      <c r="G61" s="13">
        <f>IF(L63="FIN","",LOOKUP(I59,DATOS!A:A,DATOS!K:K))</f>
        <v>0</v>
      </c>
      <c r="I61" s="10" t="s">
        <v>45</v>
      </c>
      <c r="J61" s="5">
        <f ca="1">IF(PORTADA!$E$35="A",R60,0)</f>
        <v>0</v>
      </c>
      <c r="K61" s="5"/>
      <c r="L61" s="5"/>
      <c r="M61" s="5"/>
      <c r="N61" s="5"/>
      <c r="O61" s="5">
        <f>N60-O60</f>
        <v>0</v>
      </c>
      <c r="P61" s="6" t="s">
        <v>1</v>
      </c>
      <c r="Q61" s="5" t="str">
        <f>CONCATENATE(B61,P61)</f>
        <v>B</v>
      </c>
      <c r="R61" s="5"/>
    </row>
    <row r="62" spans="1:18" ht="15" x14ac:dyDescent="0.25">
      <c r="A62" s="131"/>
      <c r="B62" s="100"/>
      <c r="C62" s="123" t="str">
        <f ca="1">IF(PORTADA!$E$35="A",CONCATENATE(I62," ",G62),"")</f>
        <v>c)  0</v>
      </c>
      <c r="D62" s="102"/>
      <c r="G62" s="13">
        <f>IF(L63="FIN","",LOOKUP(I59,DATOS!A:A,DATOS!L:L))</f>
        <v>0</v>
      </c>
      <c r="I62" s="10" t="s">
        <v>46</v>
      </c>
      <c r="J62" s="5"/>
      <c r="K62" s="5"/>
      <c r="L62" s="5"/>
      <c r="M62" s="5"/>
      <c r="N62" s="5"/>
      <c r="O62" s="5"/>
      <c r="P62" s="6" t="s">
        <v>2</v>
      </c>
      <c r="Q62" s="5" t="str">
        <f>CONCATENATE(B62,P62)</f>
        <v>C</v>
      </c>
      <c r="R62" s="5"/>
    </row>
    <row r="63" spans="1:18" ht="15" x14ac:dyDescent="0.25">
      <c r="A63" s="131"/>
      <c r="B63" s="100"/>
      <c r="C63" s="123" t="str">
        <f ca="1">IF(PORTADA!$E$35="A",CONCATENATE(I63," ",G63),"")</f>
        <v>d) 0</v>
      </c>
      <c r="D63" s="102"/>
      <c r="G63" s="13">
        <f>IF(L63="FIN","",LOOKUP(I59,DATOS!A:A,DATOS!M:M))</f>
        <v>0</v>
      </c>
      <c r="I63" s="10" t="s">
        <v>47</v>
      </c>
      <c r="J63" s="17">
        <f>LOOKUP(I59,DATOS!A:A,DATOS!F:F)</f>
        <v>10</v>
      </c>
      <c r="K63" s="18" t="str">
        <f>LOOKUP(I59,DATOS!A:A,DATOS!D:D)</f>
        <v>TEST 3</v>
      </c>
      <c r="L63" s="16" t="str">
        <f>IF(J63=J59,"","FIN")</f>
        <v/>
      </c>
      <c r="M63" s="5"/>
      <c r="N63" s="5"/>
      <c r="O63" s="5"/>
      <c r="P63" s="6" t="s">
        <v>3</v>
      </c>
      <c r="Q63" s="5" t="str">
        <f>CONCATENATE(B63,P63)</f>
        <v>D</v>
      </c>
      <c r="R63" s="5"/>
    </row>
    <row r="64" spans="1:18" ht="15" x14ac:dyDescent="0.25">
      <c r="A64" s="92"/>
      <c r="B64" s="103"/>
      <c r="C64" s="126"/>
      <c r="D64" s="104"/>
    </row>
    <row r="65" spans="1:18" ht="15" x14ac:dyDescent="0.25">
      <c r="A65" s="92"/>
      <c r="B65" s="97"/>
      <c r="C65" s="122" t="str">
        <f ca="1">IF(PORTADA!$E$35="A",CONCATENATE(J65,".- ",G65),"")</f>
        <v>11.- 0</v>
      </c>
      <c r="D65" s="99"/>
      <c r="E65" s="92"/>
      <c r="F65" s="92"/>
      <c r="G65" s="15">
        <f>IF(L69="FIN","",LOOKUP(I65,DATOS!A:A,DATOS!G:G))</f>
        <v>0</v>
      </c>
      <c r="H65" s="15">
        <f>IF(L69="FIN",0,LOOKUP(I65,DATOS!A:A,DATOS!N:N))</f>
        <v>0</v>
      </c>
      <c r="I65" s="10">
        <f>+I59+1</f>
        <v>51</v>
      </c>
      <c r="J65" s="7">
        <f>+J59+1</f>
        <v>11</v>
      </c>
      <c r="K65" s="5" t="s">
        <v>32</v>
      </c>
      <c r="L65" s="5" t="s">
        <v>33</v>
      </c>
      <c r="M65" s="5" t="s">
        <v>38</v>
      </c>
      <c r="N65" s="5" t="s">
        <v>34</v>
      </c>
      <c r="O65" s="5" t="s">
        <v>35</v>
      </c>
      <c r="P65" s="5" t="s">
        <v>36</v>
      </c>
      <c r="Q65" s="5" t="str">
        <f>CONCATENATE("X",H65)</f>
        <v>X0</v>
      </c>
      <c r="R65" s="5" t="s">
        <v>37</v>
      </c>
    </row>
    <row r="66" spans="1:18" ht="15" x14ac:dyDescent="0.25">
      <c r="A66" s="131">
        <f ca="1">IF($E$2="X",0,IF(J67&gt;2,H65,J67))</f>
        <v>0</v>
      </c>
      <c r="B66" s="100"/>
      <c r="C66" s="123" t="str">
        <f ca="1">IF(PORTADA!$E$35="A",CONCATENATE(I66," ",G66),"")</f>
        <v>a)  0</v>
      </c>
      <c r="D66" s="102"/>
      <c r="G66" s="13">
        <f>IF(L69="FIN","",LOOKUP(I65,DATOS!A:A,DATOS!J:J))</f>
        <v>0</v>
      </c>
      <c r="I66" s="10" t="s">
        <v>44</v>
      </c>
      <c r="J66" s="5" t="s">
        <v>5</v>
      </c>
      <c r="K66" s="5">
        <f>IF(L66&gt;0,0,O66)</f>
        <v>0</v>
      </c>
      <c r="L66" s="5">
        <f>IF(O67&gt;0,1,0)</f>
        <v>0</v>
      </c>
      <c r="M66" s="5">
        <f>IF(L66=1,-1/COUNTA(P66:P69),0)</f>
        <v>0</v>
      </c>
      <c r="N66" s="5">
        <f>COUNTA(B66:B69)</f>
        <v>0</v>
      </c>
      <c r="O66" s="5">
        <f>COUNTIF(Q66:Q69,Q65)</f>
        <v>0</v>
      </c>
      <c r="P66" s="6" t="s">
        <v>0</v>
      </c>
      <c r="Q66" s="5" t="str">
        <f>CONCATENATE(B66,P66)</f>
        <v>A</v>
      </c>
      <c r="R66" s="5">
        <f>IF(O66&gt;0,O66+N66,N66*3)</f>
        <v>0</v>
      </c>
    </row>
    <row r="67" spans="1:18" ht="15" x14ac:dyDescent="0.25">
      <c r="A67" s="131"/>
      <c r="B67" s="100"/>
      <c r="C67" s="123" t="str">
        <f ca="1">IF(PORTADA!$E$35="A",CONCATENATE(I67," ",G67),"")</f>
        <v>b)  0</v>
      </c>
      <c r="D67" s="102"/>
      <c r="G67" s="13">
        <f>IF(L69="FIN","",LOOKUP(I65,DATOS!A:A,DATOS!K:K))</f>
        <v>0</v>
      </c>
      <c r="I67" s="10" t="s">
        <v>45</v>
      </c>
      <c r="J67" s="5">
        <f ca="1">IF(PORTADA!$E$35="A",R66,0)</f>
        <v>0</v>
      </c>
      <c r="K67" s="5"/>
      <c r="L67" s="5"/>
      <c r="M67" s="5"/>
      <c r="N67" s="5"/>
      <c r="O67" s="5">
        <f>N66-O66</f>
        <v>0</v>
      </c>
      <c r="P67" s="6" t="s">
        <v>1</v>
      </c>
      <c r="Q67" s="5" t="str">
        <f>CONCATENATE(B67,P67)</f>
        <v>B</v>
      </c>
      <c r="R67" s="5"/>
    </row>
    <row r="68" spans="1:18" ht="15" x14ac:dyDescent="0.25">
      <c r="A68" s="131"/>
      <c r="B68" s="100"/>
      <c r="C68" s="123" t="str">
        <f ca="1">IF(PORTADA!$E$35="A",CONCATENATE(I68," ",G68),"")</f>
        <v>c)  0</v>
      </c>
      <c r="D68" s="102"/>
      <c r="G68" s="13">
        <f>IF(L69="FIN","",LOOKUP(I65,DATOS!A:A,DATOS!L:L))</f>
        <v>0</v>
      </c>
      <c r="I68" s="10" t="s">
        <v>46</v>
      </c>
      <c r="J68" s="5"/>
      <c r="K68" s="5"/>
      <c r="L68" s="5"/>
      <c r="M68" s="5"/>
      <c r="N68" s="5"/>
      <c r="O68" s="5"/>
      <c r="P68" s="6" t="s">
        <v>2</v>
      </c>
      <c r="Q68" s="5" t="str">
        <f>CONCATENATE(B68,P68)</f>
        <v>C</v>
      </c>
      <c r="R68" s="5"/>
    </row>
    <row r="69" spans="1:18" ht="15" x14ac:dyDescent="0.25">
      <c r="A69" s="131"/>
      <c r="B69" s="100"/>
      <c r="C69" s="123" t="str">
        <f ca="1">IF(PORTADA!$E$35="A",CONCATENATE(I69," ",G69),"")</f>
        <v>d) 0</v>
      </c>
      <c r="D69" s="102"/>
      <c r="G69" s="13">
        <f>IF(L69="FIN","",LOOKUP(I65,DATOS!A:A,DATOS!M:M))</f>
        <v>0</v>
      </c>
      <c r="I69" s="10" t="s">
        <v>47</v>
      </c>
      <c r="J69" s="17">
        <f>LOOKUP(I65,DATOS!A:A,DATOS!F:F)</f>
        <v>11</v>
      </c>
      <c r="K69" s="18" t="str">
        <f>LOOKUP(I65,DATOS!A:A,DATOS!D:D)</f>
        <v>TEST 3</v>
      </c>
      <c r="L69" s="16" t="str">
        <f>IF(J69=J65,"","FIN")</f>
        <v/>
      </c>
      <c r="M69" s="5"/>
      <c r="N69" s="5"/>
      <c r="O69" s="5"/>
      <c r="P69" s="6" t="s">
        <v>3</v>
      </c>
      <c r="Q69" s="5" t="str">
        <f>CONCATENATE(B69,P69)</f>
        <v>D</v>
      </c>
      <c r="R69" s="5"/>
    </row>
    <row r="70" spans="1:18" ht="15" x14ac:dyDescent="0.25">
      <c r="A70" s="92"/>
      <c r="B70" s="103"/>
      <c r="C70" s="126"/>
      <c r="D70" s="104"/>
    </row>
    <row r="71" spans="1:18" ht="15" x14ac:dyDescent="0.25">
      <c r="A71" s="92"/>
      <c r="B71" s="97"/>
      <c r="C71" s="122" t="str">
        <f ca="1">IF(PORTADA!$E$35="A",CONCATENATE(J71,".- ",G71),"")</f>
        <v>12.- 0</v>
      </c>
      <c r="D71" s="99"/>
      <c r="E71" s="92"/>
      <c r="F71" s="92"/>
      <c r="G71" s="15">
        <f>IF(L75="FIN","",LOOKUP(I71,DATOS!A:A,DATOS!G:G))</f>
        <v>0</v>
      </c>
      <c r="H71" s="15">
        <f>IF(L75="FIN",0,LOOKUP(I71,DATOS!A:A,DATOS!N:N))</f>
        <v>0</v>
      </c>
      <c r="I71" s="10">
        <f>+I65+1</f>
        <v>52</v>
      </c>
      <c r="J71" s="7">
        <f>+J65+1</f>
        <v>12</v>
      </c>
      <c r="K71" s="5" t="s">
        <v>32</v>
      </c>
      <c r="L71" s="5" t="s">
        <v>33</v>
      </c>
      <c r="M71" s="5" t="s">
        <v>38</v>
      </c>
      <c r="N71" s="5" t="s">
        <v>34</v>
      </c>
      <c r="O71" s="5" t="s">
        <v>35</v>
      </c>
      <c r="P71" s="5" t="s">
        <v>36</v>
      </c>
      <c r="Q71" s="5" t="str">
        <f>CONCATENATE("X",H71)</f>
        <v>X0</v>
      </c>
      <c r="R71" s="5" t="s">
        <v>37</v>
      </c>
    </row>
    <row r="72" spans="1:18" ht="15" x14ac:dyDescent="0.25">
      <c r="A72" s="131">
        <f ca="1">IF($E$2="X",0,IF(J73&gt;2,H71,J73))</f>
        <v>0</v>
      </c>
      <c r="B72" s="100"/>
      <c r="C72" s="123" t="str">
        <f ca="1">IF(PORTADA!$E$35="A",CONCATENATE(I72," ",G72),"")</f>
        <v>a)  0</v>
      </c>
      <c r="D72" s="102"/>
      <c r="G72" s="13">
        <f>IF(L75="FIN","",LOOKUP(I71,DATOS!A:A,DATOS!J:J))</f>
        <v>0</v>
      </c>
      <c r="I72" s="10" t="s">
        <v>44</v>
      </c>
      <c r="J72" s="5" t="s">
        <v>5</v>
      </c>
      <c r="K72" s="5">
        <f>IF(L72&gt;0,0,O72)</f>
        <v>0</v>
      </c>
      <c r="L72" s="5">
        <f>IF(O73&gt;0,1,0)</f>
        <v>0</v>
      </c>
      <c r="M72" s="5">
        <f>IF(L72=1,-1/COUNTA(P72:P75),0)</f>
        <v>0</v>
      </c>
      <c r="N72" s="5">
        <f>COUNTA(B72:B75)</f>
        <v>0</v>
      </c>
      <c r="O72" s="5">
        <f>COUNTIF(Q72:Q75,Q71)</f>
        <v>0</v>
      </c>
      <c r="P72" s="6" t="s">
        <v>0</v>
      </c>
      <c r="Q72" s="5" t="str">
        <f>CONCATENATE(B72,P72)</f>
        <v>A</v>
      </c>
      <c r="R72" s="5">
        <f>IF(O72&gt;0,O72+N72,N72*3)</f>
        <v>0</v>
      </c>
    </row>
    <row r="73" spans="1:18" ht="15" x14ac:dyDescent="0.25">
      <c r="A73" s="131"/>
      <c r="B73" s="100"/>
      <c r="C73" s="123" t="str">
        <f ca="1">IF(PORTADA!$E$35="A",CONCATENATE(I73," ",G73),"")</f>
        <v>b)  0</v>
      </c>
      <c r="D73" s="102"/>
      <c r="G73" s="13">
        <f>IF(L75="FIN","",LOOKUP(I71,DATOS!A:A,DATOS!K:K))</f>
        <v>0</v>
      </c>
      <c r="I73" s="10" t="s">
        <v>45</v>
      </c>
      <c r="J73" s="5">
        <f ca="1">IF(PORTADA!$E$35="A",R72,0)</f>
        <v>0</v>
      </c>
      <c r="K73" s="5"/>
      <c r="L73" s="5"/>
      <c r="M73" s="5"/>
      <c r="N73" s="5"/>
      <c r="O73" s="5">
        <f>N72-O72</f>
        <v>0</v>
      </c>
      <c r="P73" s="6" t="s">
        <v>1</v>
      </c>
      <c r="Q73" s="5" t="str">
        <f>CONCATENATE(B73,P73)</f>
        <v>B</v>
      </c>
      <c r="R73" s="5"/>
    </row>
    <row r="74" spans="1:18" ht="15" x14ac:dyDescent="0.25">
      <c r="A74" s="131"/>
      <c r="B74" s="100"/>
      <c r="C74" s="123" t="str">
        <f ca="1">IF(PORTADA!$E$35="A",CONCATENATE(I74," ",G74),"")</f>
        <v>c)  0</v>
      </c>
      <c r="D74" s="102"/>
      <c r="G74" s="13">
        <f>IF(L75="FIN","",LOOKUP(I71,DATOS!A:A,DATOS!L:L))</f>
        <v>0</v>
      </c>
      <c r="I74" s="10" t="s">
        <v>46</v>
      </c>
      <c r="J74" s="5"/>
      <c r="K74" s="5"/>
      <c r="L74" s="5"/>
      <c r="M74" s="5"/>
      <c r="N74" s="5"/>
      <c r="O74" s="5"/>
      <c r="P74" s="6" t="s">
        <v>2</v>
      </c>
      <c r="Q74" s="5" t="str">
        <f>CONCATENATE(B74,P74)</f>
        <v>C</v>
      </c>
      <c r="R74" s="5"/>
    </row>
    <row r="75" spans="1:18" ht="15" x14ac:dyDescent="0.25">
      <c r="A75" s="131"/>
      <c r="B75" s="100"/>
      <c r="C75" s="123" t="str">
        <f ca="1">IF(PORTADA!$E$35="A",CONCATENATE(I75," ",G75),"")</f>
        <v>d) 0</v>
      </c>
      <c r="D75" s="102"/>
      <c r="G75" s="13">
        <f>IF(L75="FIN","",LOOKUP(I71,DATOS!A:A,DATOS!M:M))</f>
        <v>0</v>
      </c>
      <c r="I75" s="10" t="s">
        <v>47</v>
      </c>
      <c r="J75" s="17">
        <f>LOOKUP(I71,DATOS!A:A,DATOS!F:F)</f>
        <v>12</v>
      </c>
      <c r="K75" s="18" t="str">
        <f>LOOKUP(I71,DATOS!A:A,DATOS!D:D)</f>
        <v>TEST 3</v>
      </c>
      <c r="L75" s="16" t="str">
        <f>IF(J75=J71,"","FIN")</f>
        <v/>
      </c>
      <c r="M75" s="5"/>
      <c r="N75" s="5"/>
      <c r="O75" s="5"/>
      <c r="P75" s="6" t="s">
        <v>3</v>
      </c>
      <c r="Q75" s="5" t="str">
        <f>CONCATENATE(B75,P75)</f>
        <v>D</v>
      </c>
      <c r="R75" s="5"/>
    </row>
    <row r="76" spans="1:18" ht="15" x14ac:dyDescent="0.25">
      <c r="A76" s="92"/>
      <c r="B76" s="103"/>
      <c r="C76" s="126"/>
      <c r="D76" s="104"/>
    </row>
    <row r="77" spans="1:18" ht="15" x14ac:dyDescent="0.25">
      <c r="A77" s="92"/>
      <c r="B77" s="97"/>
      <c r="C77" s="122" t="str">
        <f ca="1">IF(PORTADA!$E$35="A",CONCATENATE(J77,".- ",G77),"")</f>
        <v>13.- 0</v>
      </c>
      <c r="D77" s="99"/>
      <c r="E77" s="92"/>
      <c r="F77" s="92"/>
      <c r="G77" s="15">
        <f>IF(L81="FIN","",LOOKUP(I77,DATOS!A:A,DATOS!G:G))</f>
        <v>0</v>
      </c>
      <c r="H77" s="15">
        <f>IF(L81="FIN",0,LOOKUP(I77,DATOS!A:A,DATOS!N:N))</f>
        <v>0</v>
      </c>
      <c r="I77" s="10">
        <f>+I71+1</f>
        <v>53</v>
      </c>
      <c r="J77" s="7">
        <f>+J71+1</f>
        <v>13</v>
      </c>
      <c r="K77" s="5" t="s">
        <v>32</v>
      </c>
      <c r="L77" s="5" t="s">
        <v>33</v>
      </c>
      <c r="M77" s="5" t="s">
        <v>38</v>
      </c>
      <c r="N77" s="5" t="s">
        <v>34</v>
      </c>
      <c r="O77" s="5" t="s">
        <v>35</v>
      </c>
      <c r="P77" s="5" t="s">
        <v>36</v>
      </c>
      <c r="Q77" s="5" t="str">
        <f>CONCATENATE("X",H77)</f>
        <v>X0</v>
      </c>
      <c r="R77" s="5" t="s">
        <v>37</v>
      </c>
    </row>
    <row r="78" spans="1:18" ht="15" x14ac:dyDescent="0.25">
      <c r="A78" s="131">
        <f ca="1">IF($E$2="X",0,IF(J79&gt;2,H77,J79))</f>
        <v>0</v>
      </c>
      <c r="B78" s="100"/>
      <c r="C78" s="123" t="str">
        <f ca="1">IF(PORTADA!$E$35="A",CONCATENATE(I78," ",G78),"")</f>
        <v>a)  0</v>
      </c>
      <c r="D78" s="102"/>
      <c r="G78" s="13">
        <f>IF(L81="FIN","",LOOKUP(I77,DATOS!A:A,DATOS!J:J))</f>
        <v>0</v>
      </c>
      <c r="I78" s="10" t="s">
        <v>44</v>
      </c>
      <c r="J78" s="5" t="s">
        <v>5</v>
      </c>
      <c r="K78" s="5">
        <f>IF(L78&gt;0,0,O78)</f>
        <v>0</v>
      </c>
      <c r="L78" s="5">
        <f>IF(O79&gt;0,1,0)</f>
        <v>0</v>
      </c>
      <c r="M78" s="5">
        <f>IF(L78=1,-1/COUNTA(P78:P81),0)</f>
        <v>0</v>
      </c>
      <c r="N78" s="5">
        <f>COUNTA(B78:B81)</f>
        <v>0</v>
      </c>
      <c r="O78" s="5">
        <f>COUNTIF(Q78:Q81,Q77)</f>
        <v>0</v>
      </c>
      <c r="P78" s="6" t="s">
        <v>0</v>
      </c>
      <c r="Q78" s="5" t="str">
        <f>CONCATENATE(B78,P78)</f>
        <v>A</v>
      </c>
      <c r="R78" s="5">
        <f>IF(O78&gt;0,O78+N78,N78*3)</f>
        <v>0</v>
      </c>
    </row>
    <row r="79" spans="1:18" ht="15" x14ac:dyDescent="0.25">
      <c r="A79" s="131"/>
      <c r="B79" s="100"/>
      <c r="C79" s="123" t="str">
        <f ca="1">IF(PORTADA!$E$35="A",CONCATENATE(I79," ",G79),"")</f>
        <v>b)  0</v>
      </c>
      <c r="D79" s="102"/>
      <c r="G79" s="13">
        <f>IF(L81="FIN","",LOOKUP(I77,DATOS!A:A,DATOS!K:K))</f>
        <v>0</v>
      </c>
      <c r="I79" s="10" t="s">
        <v>45</v>
      </c>
      <c r="J79" s="5">
        <f ca="1">IF(PORTADA!$E$35="A",R78,0)</f>
        <v>0</v>
      </c>
      <c r="K79" s="5"/>
      <c r="L79" s="5"/>
      <c r="M79" s="5"/>
      <c r="N79" s="5"/>
      <c r="O79" s="5">
        <f>N78-O78</f>
        <v>0</v>
      </c>
      <c r="P79" s="6" t="s">
        <v>1</v>
      </c>
      <c r="Q79" s="5" t="str">
        <f>CONCATENATE(B79,P79)</f>
        <v>B</v>
      </c>
      <c r="R79" s="5"/>
    </row>
    <row r="80" spans="1:18" ht="15" x14ac:dyDescent="0.25">
      <c r="A80" s="131"/>
      <c r="B80" s="100"/>
      <c r="C80" s="123" t="str">
        <f ca="1">IF(PORTADA!$E$35="A",CONCATENATE(I80," ",G80),"")</f>
        <v>c)  0</v>
      </c>
      <c r="D80" s="102"/>
      <c r="G80" s="13">
        <f>IF(L81="FIN","",LOOKUP(I77,DATOS!A:A,DATOS!L:L))</f>
        <v>0</v>
      </c>
      <c r="I80" s="10" t="s">
        <v>46</v>
      </c>
      <c r="J80" s="5"/>
      <c r="K80" s="5"/>
      <c r="L80" s="5"/>
      <c r="M80" s="5"/>
      <c r="N80" s="5"/>
      <c r="O80" s="5"/>
      <c r="P80" s="6" t="s">
        <v>2</v>
      </c>
      <c r="Q80" s="5" t="str">
        <f>CONCATENATE(B80,P80)</f>
        <v>C</v>
      </c>
      <c r="R80" s="5"/>
    </row>
    <row r="81" spans="1:18" ht="15" x14ac:dyDescent="0.25">
      <c r="A81" s="131"/>
      <c r="B81" s="100"/>
      <c r="C81" s="123" t="str">
        <f ca="1">IF(PORTADA!$E$35="A",CONCATENATE(I81," ",G81),"")</f>
        <v>d) 0</v>
      </c>
      <c r="D81" s="102"/>
      <c r="G81" s="13">
        <f>IF(L81="FIN","",LOOKUP(I77,DATOS!A:A,DATOS!M:M))</f>
        <v>0</v>
      </c>
      <c r="I81" s="10" t="s">
        <v>47</v>
      </c>
      <c r="J81" s="17">
        <f>LOOKUP(I77,DATOS!A:A,DATOS!F:F)</f>
        <v>13</v>
      </c>
      <c r="K81" s="18" t="str">
        <f>LOOKUP(I77,DATOS!A:A,DATOS!D:D)</f>
        <v>TEST 3</v>
      </c>
      <c r="L81" s="16" t="str">
        <f>IF(J81=J77,"","FIN")</f>
        <v/>
      </c>
      <c r="M81" s="5"/>
      <c r="N81" s="5"/>
      <c r="O81" s="5"/>
      <c r="P81" s="6" t="s">
        <v>3</v>
      </c>
      <c r="Q81" s="5" t="str">
        <f>CONCATENATE(B81,P81)</f>
        <v>D</v>
      </c>
      <c r="R81" s="5"/>
    </row>
    <row r="82" spans="1:18" ht="15" x14ac:dyDescent="0.25">
      <c r="A82" s="92"/>
      <c r="B82" s="103"/>
      <c r="C82" s="126"/>
      <c r="D82" s="104"/>
    </row>
    <row r="83" spans="1:18" ht="15" x14ac:dyDescent="0.25">
      <c r="A83" s="92"/>
      <c r="B83" s="97"/>
      <c r="C83" s="122" t="str">
        <f ca="1">IF(PORTADA!$E$35="A",CONCATENATE(J83,".- ",G83),"")</f>
        <v>14.- 0</v>
      </c>
      <c r="D83" s="99"/>
      <c r="E83" s="92"/>
      <c r="F83" s="92"/>
      <c r="G83" s="15">
        <f>IF(L87="FIN","",LOOKUP(I83,DATOS!A:A,DATOS!G:G))</f>
        <v>0</v>
      </c>
      <c r="H83" s="15">
        <f>IF(L87="FIN",0,LOOKUP(I83,DATOS!A:A,DATOS!N:N))</f>
        <v>0</v>
      </c>
      <c r="I83" s="10">
        <f>+I77+1</f>
        <v>54</v>
      </c>
      <c r="J83" s="7">
        <f>+J77+1</f>
        <v>14</v>
      </c>
      <c r="K83" s="5" t="s">
        <v>32</v>
      </c>
      <c r="L83" s="5" t="s">
        <v>33</v>
      </c>
      <c r="M83" s="5" t="s">
        <v>38</v>
      </c>
      <c r="N83" s="5" t="s">
        <v>34</v>
      </c>
      <c r="O83" s="5" t="s">
        <v>35</v>
      </c>
      <c r="P83" s="5" t="s">
        <v>36</v>
      </c>
      <c r="Q83" s="5" t="str">
        <f>CONCATENATE("X",H83)</f>
        <v>X0</v>
      </c>
      <c r="R83" s="5" t="s">
        <v>37</v>
      </c>
    </row>
    <row r="84" spans="1:18" ht="15" x14ac:dyDescent="0.25">
      <c r="A84" s="131">
        <f ca="1">IF($E$2="X",0,IF(J85&gt;2,H83,J85))</f>
        <v>0</v>
      </c>
      <c r="B84" s="100"/>
      <c r="C84" s="123" t="str">
        <f ca="1">IF(PORTADA!$E$35="A",CONCATENATE(I84," ",G84),"")</f>
        <v>a)  0</v>
      </c>
      <c r="D84" s="102"/>
      <c r="G84" s="13">
        <f>IF(L87="FIN","",LOOKUP(I83,DATOS!A:A,DATOS!J:J))</f>
        <v>0</v>
      </c>
      <c r="I84" s="10" t="s">
        <v>44</v>
      </c>
      <c r="J84" s="5" t="s">
        <v>5</v>
      </c>
      <c r="K84" s="5">
        <f>IF(L84&gt;0,0,O84)</f>
        <v>0</v>
      </c>
      <c r="L84" s="5">
        <f>IF(O85&gt;0,1,0)</f>
        <v>0</v>
      </c>
      <c r="M84" s="5">
        <f>IF(L84=1,-1/COUNTA(P84:P87),0)</f>
        <v>0</v>
      </c>
      <c r="N84" s="5">
        <f>COUNTA(B84:B87)</f>
        <v>0</v>
      </c>
      <c r="O84" s="5">
        <f>COUNTIF(Q84:Q87,Q83)</f>
        <v>0</v>
      </c>
      <c r="P84" s="6" t="s">
        <v>0</v>
      </c>
      <c r="Q84" s="5" t="str">
        <f>CONCATENATE(B84,P84)</f>
        <v>A</v>
      </c>
      <c r="R84" s="5">
        <f>IF(O84&gt;0,O84+N84,N84*3)</f>
        <v>0</v>
      </c>
    </row>
    <row r="85" spans="1:18" ht="15" x14ac:dyDescent="0.25">
      <c r="A85" s="131"/>
      <c r="B85" s="100"/>
      <c r="C85" s="123" t="str">
        <f ca="1">IF(PORTADA!$E$35="A",CONCATENATE(I85," ",G85),"")</f>
        <v>b)  0</v>
      </c>
      <c r="D85" s="102"/>
      <c r="G85" s="13">
        <f>IF(L87="FIN","",LOOKUP(I83,DATOS!A:A,DATOS!K:K))</f>
        <v>0</v>
      </c>
      <c r="I85" s="10" t="s">
        <v>45</v>
      </c>
      <c r="J85" s="5">
        <f ca="1">IF(PORTADA!$E$35="A",R84,0)</f>
        <v>0</v>
      </c>
      <c r="K85" s="5"/>
      <c r="L85" s="5"/>
      <c r="M85" s="5"/>
      <c r="N85" s="5"/>
      <c r="O85" s="5">
        <f>N84-O84</f>
        <v>0</v>
      </c>
      <c r="P85" s="6" t="s">
        <v>1</v>
      </c>
      <c r="Q85" s="5" t="str">
        <f>CONCATENATE(B85,P85)</f>
        <v>B</v>
      </c>
      <c r="R85" s="5"/>
    </row>
    <row r="86" spans="1:18" ht="15" x14ac:dyDescent="0.25">
      <c r="A86" s="131"/>
      <c r="B86" s="100"/>
      <c r="C86" s="123" t="str">
        <f ca="1">IF(PORTADA!$E$35="A",CONCATENATE(I86," ",G86),"")</f>
        <v>c)  0</v>
      </c>
      <c r="D86" s="102"/>
      <c r="G86" s="13">
        <f>IF(L87="FIN","",LOOKUP(I83,DATOS!A:A,DATOS!L:L))</f>
        <v>0</v>
      </c>
      <c r="I86" s="10" t="s">
        <v>46</v>
      </c>
      <c r="J86" s="5"/>
      <c r="K86" s="5"/>
      <c r="L86" s="5"/>
      <c r="M86" s="5"/>
      <c r="N86" s="5"/>
      <c r="O86" s="5"/>
      <c r="P86" s="6" t="s">
        <v>2</v>
      </c>
      <c r="Q86" s="5" t="str">
        <f>CONCATENATE(B86,P86)</f>
        <v>C</v>
      </c>
      <c r="R86" s="5"/>
    </row>
    <row r="87" spans="1:18" ht="15" x14ac:dyDescent="0.25">
      <c r="A87" s="131"/>
      <c r="B87" s="100"/>
      <c r="C87" s="123" t="str">
        <f ca="1">IF(PORTADA!$E$35="A",CONCATENATE(I87," ",G87),"")</f>
        <v>d) 0</v>
      </c>
      <c r="D87" s="102"/>
      <c r="G87" s="13">
        <f>IF(L87="FIN","",LOOKUP(I83,DATOS!A:A,DATOS!M:M))</f>
        <v>0</v>
      </c>
      <c r="I87" s="10" t="s">
        <v>47</v>
      </c>
      <c r="J87" s="17">
        <f>LOOKUP(I83,DATOS!A:A,DATOS!F:F)</f>
        <v>14</v>
      </c>
      <c r="K87" s="18" t="str">
        <f>LOOKUP(I83,DATOS!A:A,DATOS!D:D)</f>
        <v>TEST 3</v>
      </c>
      <c r="L87" s="16" t="str">
        <f>IF(J87=J83,"","FIN")</f>
        <v/>
      </c>
      <c r="M87" s="5"/>
      <c r="N87" s="5"/>
      <c r="O87" s="5"/>
      <c r="P87" s="6" t="s">
        <v>3</v>
      </c>
      <c r="Q87" s="5" t="str">
        <f>CONCATENATE(B87,P87)</f>
        <v>D</v>
      </c>
      <c r="R87" s="5"/>
    </row>
    <row r="88" spans="1:18" ht="15" x14ac:dyDescent="0.25">
      <c r="A88" s="92"/>
      <c r="B88" s="103"/>
      <c r="C88" s="126"/>
      <c r="D88" s="104"/>
    </row>
    <row r="89" spans="1:18" ht="15" x14ac:dyDescent="0.25">
      <c r="A89" s="92"/>
      <c r="B89" s="97"/>
      <c r="C89" s="122" t="str">
        <f ca="1">IF(PORTADA!$E$35="A",CONCATENATE(J89,".- ",G89),"")</f>
        <v>15.- 0</v>
      </c>
      <c r="D89" s="99"/>
      <c r="E89" s="92"/>
      <c r="F89" s="92"/>
      <c r="G89" s="15">
        <f>IF(L93="FIN","",LOOKUP(I89,DATOS!A:A,DATOS!G:G))</f>
        <v>0</v>
      </c>
      <c r="H89" s="15">
        <f>IF(L93="FIN",0,LOOKUP(I89,DATOS!A:A,DATOS!N:N))</f>
        <v>0</v>
      </c>
      <c r="I89" s="10">
        <f>+I83+1</f>
        <v>55</v>
      </c>
      <c r="J89" s="7">
        <f>+J83+1</f>
        <v>15</v>
      </c>
      <c r="K89" s="5" t="s">
        <v>32</v>
      </c>
      <c r="L89" s="5" t="s">
        <v>33</v>
      </c>
      <c r="M89" s="5" t="s">
        <v>38</v>
      </c>
      <c r="N89" s="5" t="s">
        <v>34</v>
      </c>
      <c r="O89" s="5" t="s">
        <v>35</v>
      </c>
      <c r="P89" s="5" t="s">
        <v>36</v>
      </c>
      <c r="Q89" s="5" t="str">
        <f>CONCATENATE("X",H89)</f>
        <v>X0</v>
      </c>
      <c r="R89" s="5" t="s">
        <v>37</v>
      </c>
    </row>
    <row r="90" spans="1:18" ht="15" x14ac:dyDescent="0.25">
      <c r="A90" s="131">
        <f ca="1">IF($E$2="X",0,IF(J91&gt;2,H89,J91))</f>
        <v>0</v>
      </c>
      <c r="B90" s="100"/>
      <c r="C90" s="123" t="str">
        <f ca="1">IF(PORTADA!$E$35="A",CONCATENATE(I90," ",G90),"")</f>
        <v>a)  0</v>
      </c>
      <c r="D90" s="102"/>
      <c r="G90" s="13">
        <f>IF(L93="FIN","",LOOKUP(I89,DATOS!A:A,DATOS!J:J))</f>
        <v>0</v>
      </c>
      <c r="I90" s="10" t="s">
        <v>44</v>
      </c>
      <c r="J90" s="5" t="s">
        <v>5</v>
      </c>
      <c r="K90" s="5">
        <f>IF(L90&gt;0,0,O90)</f>
        <v>0</v>
      </c>
      <c r="L90" s="5">
        <f>IF(O91&gt;0,1,0)</f>
        <v>0</v>
      </c>
      <c r="M90" s="5">
        <f>IF(L90=1,-1/COUNTA(P90:P93),0)</f>
        <v>0</v>
      </c>
      <c r="N90" s="5">
        <f>COUNTA(B90:B93)</f>
        <v>0</v>
      </c>
      <c r="O90" s="5">
        <f>COUNTIF(Q90:Q93,Q89)</f>
        <v>0</v>
      </c>
      <c r="P90" s="6" t="s">
        <v>0</v>
      </c>
      <c r="Q90" s="5" t="str">
        <f>CONCATENATE(B90,P90)</f>
        <v>A</v>
      </c>
      <c r="R90" s="5">
        <f>IF(O90&gt;0,O90+N90,N90*3)</f>
        <v>0</v>
      </c>
    </row>
    <row r="91" spans="1:18" ht="15" x14ac:dyDescent="0.25">
      <c r="A91" s="131"/>
      <c r="B91" s="100"/>
      <c r="C91" s="123" t="str">
        <f ca="1">IF(PORTADA!$E$35="A",CONCATENATE(I91," ",G91),"")</f>
        <v>b)  0</v>
      </c>
      <c r="D91" s="102"/>
      <c r="G91" s="13">
        <f>IF(L93="FIN","",LOOKUP(I89,DATOS!A:A,DATOS!K:K))</f>
        <v>0</v>
      </c>
      <c r="I91" s="10" t="s">
        <v>45</v>
      </c>
      <c r="J91" s="5">
        <f ca="1">IF(PORTADA!$E$35="A",R90,0)</f>
        <v>0</v>
      </c>
      <c r="K91" s="5"/>
      <c r="L91" s="5"/>
      <c r="M91" s="5"/>
      <c r="N91" s="5"/>
      <c r="O91" s="5">
        <f>N90-O90</f>
        <v>0</v>
      </c>
      <c r="P91" s="6" t="s">
        <v>1</v>
      </c>
      <c r="Q91" s="5" t="str">
        <f>CONCATENATE(B91,P91)</f>
        <v>B</v>
      </c>
      <c r="R91" s="5"/>
    </row>
    <row r="92" spans="1:18" ht="15" x14ac:dyDescent="0.25">
      <c r="A92" s="131"/>
      <c r="B92" s="100"/>
      <c r="C92" s="123" t="str">
        <f ca="1">IF(PORTADA!$E$35="A",CONCATENATE(I92," ",G92),"")</f>
        <v>c)  0</v>
      </c>
      <c r="D92" s="102"/>
      <c r="G92" s="13">
        <f>IF(L93="FIN","",LOOKUP(I89,DATOS!A:A,DATOS!L:L))</f>
        <v>0</v>
      </c>
      <c r="I92" s="10" t="s">
        <v>46</v>
      </c>
      <c r="J92" s="5"/>
      <c r="K92" s="5"/>
      <c r="L92" s="5"/>
      <c r="M92" s="5"/>
      <c r="N92" s="5"/>
      <c r="O92" s="5"/>
      <c r="P92" s="6" t="s">
        <v>2</v>
      </c>
      <c r="Q92" s="5" t="str">
        <f>CONCATENATE(B92,P92)</f>
        <v>C</v>
      </c>
      <c r="R92" s="5"/>
    </row>
    <row r="93" spans="1:18" ht="15" x14ac:dyDescent="0.25">
      <c r="A93" s="131"/>
      <c r="B93" s="100"/>
      <c r="C93" s="123" t="str">
        <f ca="1">IF(PORTADA!$E$35="A",CONCATENATE(I93," ",G93),"")</f>
        <v>d) 0</v>
      </c>
      <c r="D93" s="102"/>
      <c r="G93" s="13">
        <f>IF(L93="FIN","",LOOKUP(I89,DATOS!A:A,DATOS!M:M))</f>
        <v>0</v>
      </c>
      <c r="I93" s="10" t="s">
        <v>47</v>
      </c>
      <c r="J93" s="17">
        <f>LOOKUP(I89,DATOS!A:A,DATOS!F:F)</f>
        <v>15</v>
      </c>
      <c r="K93" s="18" t="str">
        <f>LOOKUP(I89,DATOS!A:A,DATOS!D:D)</f>
        <v>TEST 3</v>
      </c>
      <c r="L93" s="16" t="str">
        <f>IF(J93=J89,"","FIN")</f>
        <v/>
      </c>
      <c r="M93" s="5"/>
      <c r="N93" s="5"/>
      <c r="O93" s="5"/>
      <c r="P93" s="6" t="s">
        <v>3</v>
      </c>
      <c r="Q93" s="5" t="str">
        <f>CONCATENATE(B93,P93)</f>
        <v>D</v>
      </c>
      <c r="R93" s="5"/>
    </row>
    <row r="94" spans="1:18" ht="15" x14ac:dyDescent="0.25">
      <c r="A94" s="92"/>
      <c r="B94" s="103"/>
      <c r="C94" s="126"/>
      <c r="D94" s="104"/>
    </row>
    <row r="95" spans="1:18" ht="15" x14ac:dyDescent="0.25">
      <c r="A95" s="92"/>
      <c r="B95" s="97"/>
      <c r="C95" s="122" t="str">
        <f ca="1">IF(PORTADA!$E$35="A",CONCATENATE(J95,".- ",G95),"")</f>
        <v>16.- 0</v>
      </c>
      <c r="D95" s="99"/>
      <c r="E95" s="92"/>
      <c r="F95" s="92"/>
      <c r="G95" s="15">
        <f>IF(L99="FIN","",LOOKUP(I95,DATOS!A:A,DATOS!G:G))</f>
        <v>0</v>
      </c>
      <c r="H95" s="15">
        <f>IF(L99="FIN",0,LOOKUP(I95,DATOS!A:A,DATOS!N:N))</f>
        <v>0</v>
      </c>
      <c r="I95" s="10">
        <f>+I89+1</f>
        <v>56</v>
      </c>
      <c r="J95" s="7">
        <f>+J89+1</f>
        <v>16</v>
      </c>
      <c r="K95" s="5" t="s">
        <v>32</v>
      </c>
      <c r="L95" s="5" t="s">
        <v>33</v>
      </c>
      <c r="M95" s="5" t="s">
        <v>38</v>
      </c>
      <c r="N95" s="5" t="s">
        <v>34</v>
      </c>
      <c r="O95" s="5" t="s">
        <v>35</v>
      </c>
      <c r="P95" s="5" t="s">
        <v>36</v>
      </c>
      <c r="Q95" s="5" t="str">
        <f>CONCATENATE("X",H95)</f>
        <v>X0</v>
      </c>
      <c r="R95" s="5" t="s">
        <v>37</v>
      </c>
    </row>
    <row r="96" spans="1:18" ht="15" x14ac:dyDescent="0.25">
      <c r="A96" s="131">
        <f ca="1">IF($E$2="X",0,IF(J97&gt;2,H95,J97))</f>
        <v>0</v>
      </c>
      <c r="B96" s="100"/>
      <c r="C96" s="123" t="str">
        <f ca="1">IF(PORTADA!$E$35="A",CONCATENATE(I96," ",G96),"")</f>
        <v>a)  0</v>
      </c>
      <c r="D96" s="102"/>
      <c r="G96" s="13">
        <f>IF(L99="FIN","",LOOKUP(I95,DATOS!A:A,DATOS!J:J))</f>
        <v>0</v>
      </c>
      <c r="I96" s="10" t="s">
        <v>44</v>
      </c>
      <c r="J96" s="5" t="s">
        <v>5</v>
      </c>
      <c r="K96" s="5">
        <f>IF(L96&gt;0,0,O96)</f>
        <v>0</v>
      </c>
      <c r="L96" s="5">
        <f>IF(O97&gt;0,1,0)</f>
        <v>0</v>
      </c>
      <c r="M96" s="5">
        <f>IF(L96=1,-1/COUNTA(P96:P99),0)</f>
        <v>0</v>
      </c>
      <c r="N96" s="5">
        <f>COUNTA(B96:B99)</f>
        <v>0</v>
      </c>
      <c r="O96" s="5">
        <f>COUNTIF(Q96:Q99,Q95)</f>
        <v>0</v>
      </c>
      <c r="P96" s="6" t="s">
        <v>0</v>
      </c>
      <c r="Q96" s="5" t="str">
        <f>CONCATENATE(B96,P96)</f>
        <v>A</v>
      </c>
      <c r="R96" s="5">
        <f>IF(O96&gt;0,O96+N96,N96*3)</f>
        <v>0</v>
      </c>
    </row>
    <row r="97" spans="1:18" ht="15" x14ac:dyDescent="0.25">
      <c r="A97" s="131"/>
      <c r="B97" s="100"/>
      <c r="C97" s="123" t="str">
        <f ca="1">IF(PORTADA!$E$35="A",CONCATENATE(I97," ",G97),"")</f>
        <v>b)  0</v>
      </c>
      <c r="D97" s="102"/>
      <c r="G97" s="13">
        <f>IF(L99="FIN","",LOOKUP(I95,DATOS!A:A,DATOS!K:K))</f>
        <v>0</v>
      </c>
      <c r="I97" s="10" t="s">
        <v>45</v>
      </c>
      <c r="J97" s="5">
        <f ca="1">IF(PORTADA!$E$35="A",R96,0)</f>
        <v>0</v>
      </c>
      <c r="K97" s="5"/>
      <c r="L97" s="5"/>
      <c r="M97" s="5"/>
      <c r="N97" s="5"/>
      <c r="O97" s="5">
        <f>N96-O96</f>
        <v>0</v>
      </c>
      <c r="P97" s="6" t="s">
        <v>1</v>
      </c>
      <c r="Q97" s="5" t="str">
        <f>CONCATENATE(B97,P97)</f>
        <v>B</v>
      </c>
      <c r="R97" s="5"/>
    </row>
    <row r="98" spans="1:18" ht="15" x14ac:dyDescent="0.25">
      <c r="A98" s="131"/>
      <c r="B98" s="100"/>
      <c r="C98" s="123" t="str">
        <f ca="1">IF(PORTADA!$E$35="A",CONCATENATE(I98," ",G98),"")</f>
        <v>c)  0</v>
      </c>
      <c r="D98" s="102"/>
      <c r="G98" s="13">
        <f>IF(L99="FIN","",LOOKUP(I95,DATOS!A:A,DATOS!L:L))</f>
        <v>0</v>
      </c>
      <c r="I98" s="10" t="s">
        <v>46</v>
      </c>
      <c r="J98" s="5"/>
      <c r="K98" s="5"/>
      <c r="L98" s="5"/>
      <c r="M98" s="5"/>
      <c r="N98" s="5"/>
      <c r="O98" s="5"/>
      <c r="P98" s="6" t="s">
        <v>2</v>
      </c>
      <c r="Q98" s="5" t="str">
        <f>CONCATENATE(B98,P98)</f>
        <v>C</v>
      </c>
      <c r="R98" s="5"/>
    </row>
    <row r="99" spans="1:18" ht="15" x14ac:dyDescent="0.25">
      <c r="A99" s="131"/>
      <c r="B99" s="100"/>
      <c r="C99" s="123" t="str">
        <f ca="1">IF(PORTADA!$E$35="A",CONCATENATE(I99," ",G99),"")</f>
        <v>d) 0</v>
      </c>
      <c r="D99" s="102"/>
      <c r="G99" s="13">
        <f>IF(L99="FIN","",LOOKUP(I95,DATOS!A:A,DATOS!M:M))</f>
        <v>0</v>
      </c>
      <c r="I99" s="10" t="s">
        <v>47</v>
      </c>
      <c r="J99" s="17">
        <f>LOOKUP(I95,DATOS!A:A,DATOS!F:F)</f>
        <v>16</v>
      </c>
      <c r="K99" s="18" t="str">
        <f>LOOKUP(I95,DATOS!A:A,DATOS!D:D)</f>
        <v>TEST 3</v>
      </c>
      <c r="L99" s="16" t="str">
        <f>IF(J99=J95,"","FIN")</f>
        <v/>
      </c>
      <c r="M99" s="5"/>
      <c r="N99" s="5"/>
      <c r="O99" s="5"/>
      <c r="P99" s="6" t="s">
        <v>3</v>
      </c>
      <c r="Q99" s="5" t="str">
        <f>CONCATENATE(B99,P99)</f>
        <v>D</v>
      </c>
      <c r="R99" s="5"/>
    </row>
    <row r="100" spans="1:18" ht="15" x14ac:dyDescent="0.25">
      <c r="A100" s="92"/>
      <c r="B100" s="103"/>
      <c r="C100" s="126"/>
      <c r="D100" s="104"/>
    </row>
    <row r="101" spans="1:18" ht="15" x14ac:dyDescent="0.25">
      <c r="A101" s="92"/>
      <c r="B101" s="97"/>
      <c r="C101" s="122" t="str">
        <f ca="1">IF(PORTADA!$E$35="A",CONCATENATE(J101,".- ",G101),"")</f>
        <v>17.- 0</v>
      </c>
      <c r="D101" s="99"/>
      <c r="E101" s="92"/>
      <c r="F101" s="92"/>
      <c r="G101" s="15">
        <f>IF(L105="FIN","",LOOKUP(I101,DATOS!A:A,DATOS!G:G))</f>
        <v>0</v>
      </c>
      <c r="H101" s="15">
        <f>IF(L105="FIN",0,LOOKUP(I101,DATOS!A:A,DATOS!N:N))</f>
        <v>0</v>
      </c>
      <c r="I101" s="10">
        <f>+I95+1</f>
        <v>57</v>
      </c>
      <c r="J101" s="7">
        <f>+J95+1</f>
        <v>17</v>
      </c>
      <c r="K101" s="5" t="s">
        <v>32</v>
      </c>
      <c r="L101" s="5" t="s">
        <v>33</v>
      </c>
      <c r="M101" s="5" t="s">
        <v>38</v>
      </c>
      <c r="N101" s="5" t="s">
        <v>34</v>
      </c>
      <c r="O101" s="5" t="s">
        <v>35</v>
      </c>
      <c r="P101" s="5" t="s">
        <v>36</v>
      </c>
      <c r="Q101" s="5" t="str">
        <f>CONCATENATE("X",H101)</f>
        <v>X0</v>
      </c>
      <c r="R101" s="5" t="s">
        <v>37</v>
      </c>
    </row>
    <row r="102" spans="1:18" ht="15" x14ac:dyDescent="0.25">
      <c r="A102" s="131">
        <f ca="1">IF($E$2="X",0,IF(J103&gt;2,H101,J103))</f>
        <v>0</v>
      </c>
      <c r="B102" s="100"/>
      <c r="C102" s="123" t="str">
        <f ca="1">IF(PORTADA!$E$35="A",CONCATENATE(I102," ",G102),"")</f>
        <v>a)  0</v>
      </c>
      <c r="D102" s="102"/>
      <c r="G102" s="13">
        <f>IF(L105="FIN","",LOOKUP(I101,DATOS!A:A,DATOS!J:J))</f>
        <v>0</v>
      </c>
      <c r="I102" s="10" t="s">
        <v>44</v>
      </c>
      <c r="J102" s="5" t="s">
        <v>5</v>
      </c>
      <c r="K102" s="5">
        <f>IF(L102&gt;0,0,O102)</f>
        <v>0</v>
      </c>
      <c r="L102" s="5">
        <f>IF(O103&gt;0,1,0)</f>
        <v>0</v>
      </c>
      <c r="M102" s="5">
        <f>IF(L102=1,-1/COUNTA(P102:P105),0)</f>
        <v>0</v>
      </c>
      <c r="N102" s="5">
        <f>COUNTA(B102:B105)</f>
        <v>0</v>
      </c>
      <c r="O102" s="5">
        <f>COUNTIF(Q102:Q105,Q101)</f>
        <v>0</v>
      </c>
      <c r="P102" s="6" t="s">
        <v>0</v>
      </c>
      <c r="Q102" s="5" t="str">
        <f>CONCATENATE(B102,P102)</f>
        <v>A</v>
      </c>
      <c r="R102" s="5">
        <f>IF(O102&gt;0,O102+N102,N102*3)</f>
        <v>0</v>
      </c>
    </row>
    <row r="103" spans="1:18" ht="15" x14ac:dyDescent="0.25">
      <c r="A103" s="131"/>
      <c r="B103" s="100"/>
      <c r="C103" s="123" t="str">
        <f ca="1">IF(PORTADA!$E$35="A",CONCATENATE(I103," ",G103),"")</f>
        <v>b)  0</v>
      </c>
      <c r="D103" s="102"/>
      <c r="G103" s="13">
        <f>IF(L105="FIN","",LOOKUP(I101,DATOS!A:A,DATOS!K:K))</f>
        <v>0</v>
      </c>
      <c r="I103" s="10" t="s">
        <v>45</v>
      </c>
      <c r="J103" s="5">
        <f ca="1">IF(PORTADA!$E$35="A",R102,0)</f>
        <v>0</v>
      </c>
      <c r="K103" s="5"/>
      <c r="L103" s="5"/>
      <c r="M103" s="5"/>
      <c r="N103" s="5"/>
      <c r="O103" s="5">
        <f>N102-O102</f>
        <v>0</v>
      </c>
      <c r="P103" s="6" t="s">
        <v>1</v>
      </c>
      <c r="Q103" s="5" t="str">
        <f>CONCATENATE(B103,P103)</f>
        <v>B</v>
      </c>
      <c r="R103" s="5"/>
    </row>
    <row r="104" spans="1:18" ht="15" x14ac:dyDescent="0.25">
      <c r="A104" s="131"/>
      <c r="B104" s="100"/>
      <c r="C104" s="123" t="str">
        <f ca="1">IF(PORTADA!$E$35="A",CONCATENATE(I104," ",G104),"")</f>
        <v>c)  0</v>
      </c>
      <c r="D104" s="102"/>
      <c r="G104" s="13">
        <f>IF(L105="FIN","",LOOKUP(I101,DATOS!A:A,DATOS!L:L))</f>
        <v>0</v>
      </c>
      <c r="I104" s="10" t="s">
        <v>46</v>
      </c>
      <c r="J104" s="5"/>
      <c r="K104" s="5"/>
      <c r="L104" s="5"/>
      <c r="M104" s="5"/>
      <c r="N104" s="5"/>
      <c r="O104" s="5"/>
      <c r="P104" s="6" t="s">
        <v>2</v>
      </c>
      <c r="Q104" s="5" t="str">
        <f>CONCATENATE(B104,P104)</f>
        <v>C</v>
      </c>
      <c r="R104" s="5"/>
    </row>
    <row r="105" spans="1:18" ht="15" x14ac:dyDescent="0.25">
      <c r="A105" s="131"/>
      <c r="B105" s="100"/>
      <c r="C105" s="123" t="str">
        <f ca="1">IF(PORTADA!$E$35="A",CONCATENATE(I105," ",G105),"")</f>
        <v>d) 0</v>
      </c>
      <c r="D105" s="102"/>
      <c r="G105" s="13">
        <f>IF(L105="FIN","",LOOKUP(I101,DATOS!A:A,DATOS!M:M))</f>
        <v>0</v>
      </c>
      <c r="I105" s="10" t="s">
        <v>47</v>
      </c>
      <c r="J105" s="17">
        <f>LOOKUP(I101,DATOS!A:A,DATOS!F:F)</f>
        <v>17</v>
      </c>
      <c r="K105" s="18" t="str">
        <f>LOOKUP(I101,DATOS!A:A,DATOS!D:D)</f>
        <v>TEST 3</v>
      </c>
      <c r="L105" s="16" t="str">
        <f>IF(J105=J101,"","FIN")</f>
        <v/>
      </c>
      <c r="M105" s="5"/>
      <c r="N105" s="5"/>
      <c r="O105" s="5"/>
      <c r="P105" s="6" t="s">
        <v>3</v>
      </c>
      <c r="Q105" s="5" t="str">
        <f>CONCATENATE(B105,P105)</f>
        <v>D</v>
      </c>
      <c r="R105" s="5"/>
    </row>
    <row r="106" spans="1:18" ht="15" x14ac:dyDescent="0.25">
      <c r="A106" s="92"/>
      <c r="B106" s="103"/>
      <c r="C106" s="126"/>
      <c r="D106" s="104"/>
    </row>
    <row r="107" spans="1:18" ht="15" x14ac:dyDescent="0.25">
      <c r="A107" s="92"/>
      <c r="B107" s="97"/>
      <c r="C107" s="122" t="str">
        <f ca="1">IF(PORTADA!$E$35="A",CONCATENATE(J107,".- ",G107),"")</f>
        <v>18.- 0</v>
      </c>
      <c r="D107" s="99"/>
      <c r="E107" s="92"/>
      <c r="F107" s="92"/>
      <c r="G107" s="15">
        <f>IF(L111="FIN","",LOOKUP(I107,DATOS!A:A,DATOS!G:G))</f>
        <v>0</v>
      </c>
      <c r="H107" s="15">
        <f>IF(L111="FIN",0,LOOKUP(I107,DATOS!A:A,DATOS!N:N))</f>
        <v>0</v>
      </c>
      <c r="I107" s="10">
        <f>+I101+1</f>
        <v>58</v>
      </c>
      <c r="J107" s="7">
        <f>+J101+1</f>
        <v>18</v>
      </c>
      <c r="K107" s="5" t="s">
        <v>32</v>
      </c>
      <c r="L107" s="5" t="s">
        <v>33</v>
      </c>
      <c r="M107" s="5" t="s">
        <v>38</v>
      </c>
      <c r="N107" s="5" t="s">
        <v>34</v>
      </c>
      <c r="O107" s="5" t="s">
        <v>35</v>
      </c>
      <c r="P107" s="5" t="s">
        <v>36</v>
      </c>
      <c r="Q107" s="5" t="str">
        <f>CONCATENATE("X",H107)</f>
        <v>X0</v>
      </c>
      <c r="R107" s="5" t="s">
        <v>37</v>
      </c>
    </row>
    <row r="108" spans="1:18" ht="15" x14ac:dyDescent="0.25">
      <c r="A108" s="131">
        <f ca="1">IF($E$2="X",0,IF(J109&gt;2,H107,J109))</f>
        <v>0</v>
      </c>
      <c r="B108" s="100"/>
      <c r="C108" s="123" t="str">
        <f ca="1">IF(PORTADA!$E$35="A",CONCATENATE(I108," ",G108),"")</f>
        <v>a)  0</v>
      </c>
      <c r="D108" s="102"/>
      <c r="G108" s="13">
        <f>IF(L111="FIN","",LOOKUP(I107,DATOS!A:A,DATOS!J:J))</f>
        <v>0</v>
      </c>
      <c r="I108" s="10" t="s">
        <v>44</v>
      </c>
      <c r="J108" s="5" t="s">
        <v>5</v>
      </c>
      <c r="K108" s="5">
        <f>IF(L108&gt;0,0,O108)</f>
        <v>0</v>
      </c>
      <c r="L108" s="5">
        <f>IF(O109&gt;0,1,0)</f>
        <v>0</v>
      </c>
      <c r="M108" s="5">
        <f>IF(L108=1,-1/COUNTA(P108:P111),0)</f>
        <v>0</v>
      </c>
      <c r="N108" s="5">
        <f>COUNTA(B108:B111)</f>
        <v>0</v>
      </c>
      <c r="O108" s="5">
        <f>COUNTIF(Q108:Q111,Q107)</f>
        <v>0</v>
      </c>
      <c r="P108" s="6" t="s">
        <v>0</v>
      </c>
      <c r="Q108" s="5" t="str">
        <f>CONCATENATE(B108,P108)</f>
        <v>A</v>
      </c>
      <c r="R108" s="5">
        <f>IF(O108&gt;0,O108+N108,N108*3)</f>
        <v>0</v>
      </c>
    </row>
    <row r="109" spans="1:18" ht="15" x14ac:dyDescent="0.25">
      <c r="A109" s="131"/>
      <c r="B109" s="100"/>
      <c r="C109" s="123" t="str">
        <f ca="1">IF(PORTADA!$E$35="A",CONCATENATE(I109," ",G109),"")</f>
        <v>b)  0</v>
      </c>
      <c r="D109" s="102"/>
      <c r="G109" s="13">
        <f>IF(L111="FIN","",LOOKUP(I107,DATOS!A:A,DATOS!K:K))</f>
        <v>0</v>
      </c>
      <c r="I109" s="10" t="s">
        <v>45</v>
      </c>
      <c r="J109" s="5">
        <f ca="1">IF(PORTADA!$E$35="A",R108,0)</f>
        <v>0</v>
      </c>
      <c r="K109" s="5"/>
      <c r="L109" s="5"/>
      <c r="M109" s="5"/>
      <c r="N109" s="5"/>
      <c r="O109" s="5">
        <f>N108-O108</f>
        <v>0</v>
      </c>
      <c r="P109" s="6" t="s">
        <v>1</v>
      </c>
      <c r="Q109" s="5" t="str">
        <f>CONCATENATE(B109,P109)</f>
        <v>B</v>
      </c>
      <c r="R109" s="5"/>
    </row>
    <row r="110" spans="1:18" ht="15" x14ac:dyDescent="0.25">
      <c r="A110" s="131"/>
      <c r="B110" s="100"/>
      <c r="C110" s="123" t="str">
        <f ca="1">IF(PORTADA!$E$35="A",CONCATENATE(I110," ",G110),"")</f>
        <v>c)  0</v>
      </c>
      <c r="D110" s="102"/>
      <c r="G110" s="13">
        <f>IF(L111="FIN","",LOOKUP(I107,DATOS!A:A,DATOS!L:L))</f>
        <v>0</v>
      </c>
      <c r="I110" s="10" t="s">
        <v>46</v>
      </c>
      <c r="J110" s="5"/>
      <c r="K110" s="5"/>
      <c r="L110" s="5"/>
      <c r="M110" s="5"/>
      <c r="N110" s="5"/>
      <c r="O110" s="5"/>
      <c r="P110" s="6" t="s">
        <v>2</v>
      </c>
      <c r="Q110" s="5" t="str">
        <f>CONCATENATE(B110,P110)</f>
        <v>C</v>
      </c>
      <c r="R110" s="5"/>
    </row>
    <row r="111" spans="1:18" ht="15" x14ac:dyDescent="0.25">
      <c r="A111" s="131"/>
      <c r="B111" s="100"/>
      <c r="C111" s="123" t="str">
        <f ca="1">IF(PORTADA!$E$35="A",CONCATENATE(I111," ",G111),"")</f>
        <v>d) 0</v>
      </c>
      <c r="D111" s="102"/>
      <c r="G111" s="13">
        <f>IF(L111="FIN","",LOOKUP(I107,DATOS!A:A,DATOS!M:M))</f>
        <v>0</v>
      </c>
      <c r="I111" s="10" t="s">
        <v>47</v>
      </c>
      <c r="J111" s="17">
        <f>LOOKUP(I107,DATOS!A:A,DATOS!F:F)</f>
        <v>18</v>
      </c>
      <c r="K111" s="18" t="str">
        <f>LOOKUP(I107,DATOS!A:A,DATOS!D:D)</f>
        <v>TEST 3</v>
      </c>
      <c r="L111" s="16" t="str">
        <f>IF(J111=J107,"","FIN")</f>
        <v/>
      </c>
      <c r="M111" s="5"/>
      <c r="N111" s="5"/>
      <c r="O111" s="5"/>
      <c r="P111" s="6" t="s">
        <v>3</v>
      </c>
      <c r="Q111" s="5" t="str">
        <f>CONCATENATE(B111,P111)</f>
        <v>D</v>
      </c>
      <c r="R111" s="5"/>
    </row>
    <row r="112" spans="1:18" ht="15" x14ac:dyDescent="0.25">
      <c r="A112" s="92"/>
      <c r="B112" s="103"/>
      <c r="C112" s="126"/>
      <c r="D112" s="104"/>
    </row>
    <row r="113" spans="1:18" ht="15" x14ac:dyDescent="0.25">
      <c r="A113" s="92"/>
      <c r="B113" s="97"/>
      <c r="C113" s="122" t="str">
        <f ca="1">IF(PORTADA!$E$35="A",CONCATENATE(J113,".- ",G113),"")</f>
        <v>19.- 0</v>
      </c>
      <c r="D113" s="99"/>
      <c r="E113" s="92"/>
      <c r="F113" s="92"/>
      <c r="G113" s="15">
        <f>IF(L117="FIN","",LOOKUP(I113,DATOS!A:A,DATOS!G:G))</f>
        <v>0</v>
      </c>
      <c r="H113" s="15">
        <f>IF(L117="FIN",0,LOOKUP(I113,DATOS!A:A,DATOS!N:N))</f>
        <v>0</v>
      </c>
      <c r="I113" s="10">
        <f>+I107+1</f>
        <v>59</v>
      </c>
      <c r="J113" s="7">
        <f>+J107+1</f>
        <v>19</v>
      </c>
      <c r="K113" s="5" t="s">
        <v>32</v>
      </c>
      <c r="L113" s="5" t="s">
        <v>33</v>
      </c>
      <c r="M113" s="5" t="s">
        <v>38</v>
      </c>
      <c r="N113" s="5" t="s">
        <v>34</v>
      </c>
      <c r="O113" s="5" t="s">
        <v>35</v>
      </c>
      <c r="P113" s="5" t="s">
        <v>36</v>
      </c>
      <c r="Q113" s="5" t="str">
        <f>CONCATENATE("X",H113)</f>
        <v>X0</v>
      </c>
      <c r="R113" s="5" t="s">
        <v>37</v>
      </c>
    </row>
    <row r="114" spans="1:18" ht="15" x14ac:dyDescent="0.25">
      <c r="A114" s="131">
        <f ca="1">IF($E$2="X",0,IF(J115&gt;2,H113,J115))</f>
        <v>0</v>
      </c>
      <c r="B114" s="100"/>
      <c r="C114" s="123" t="str">
        <f ca="1">IF(PORTADA!$E$35="A",CONCATENATE(I114," ",G114),"")</f>
        <v>a)  0</v>
      </c>
      <c r="D114" s="102"/>
      <c r="G114" s="13">
        <f>IF(L117="FIN","",LOOKUP(I113,DATOS!A:A,DATOS!J:J))</f>
        <v>0</v>
      </c>
      <c r="I114" s="10" t="s">
        <v>44</v>
      </c>
      <c r="J114" s="5" t="s">
        <v>5</v>
      </c>
      <c r="K114" s="5">
        <f>IF(L114&gt;0,0,O114)</f>
        <v>0</v>
      </c>
      <c r="L114" s="5">
        <f>IF(O115&gt;0,1,0)</f>
        <v>0</v>
      </c>
      <c r="M114" s="5">
        <f>IF(L114=1,-1/COUNTA(P114:P117),0)</f>
        <v>0</v>
      </c>
      <c r="N114" s="5">
        <f>COUNTA(B114:B117)</f>
        <v>0</v>
      </c>
      <c r="O114" s="5">
        <f>COUNTIF(Q114:Q117,Q113)</f>
        <v>0</v>
      </c>
      <c r="P114" s="6" t="s">
        <v>0</v>
      </c>
      <c r="Q114" s="5" t="str">
        <f>CONCATENATE(B114,P114)</f>
        <v>A</v>
      </c>
      <c r="R114" s="5">
        <f>IF(O114&gt;0,O114+N114,N114*3)</f>
        <v>0</v>
      </c>
    </row>
    <row r="115" spans="1:18" ht="15" x14ac:dyDescent="0.25">
      <c r="A115" s="131"/>
      <c r="B115" s="100"/>
      <c r="C115" s="123" t="str">
        <f ca="1">IF(PORTADA!$E$35="A",CONCATENATE(I115," ",G115),"")</f>
        <v>b)  0</v>
      </c>
      <c r="D115" s="102"/>
      <c r="G115" s="13">
        <f>IF(L117="FIN","",LOOKUP(I113,DATOS!A:A,DATOS!K:K))</f>
        <v>0</v>
      </c>
      <c r="I115" s="10" t="s">
        <v>45</v>
      </c>
      <c r="J115" s="5">
        <f ca="1">IF(PORTADA!$E$35="A",R114,0)</f>
        <v>0</v>
      </c>
      <c r="K115" s="5"/>
      <c r="L115" s="5"/>
      <c r="M115" s="5"/>
      <c r="N115" s="5"/>
      <c r="O115" s="5">
        <f>N114-O114</f>
        <v>0</v>
      </c>
      <c r="P115" s="6" t="s">
        <v>1</v>
      </c>
      <c r="Q115" s="5" t="str">
        <f>CONCATENATE(B115,P115)</f>
        <v>B</v>
      </c>
      <c r="R115" s="5"/>
    </row>
    <row r="116" spans="1:18" ht="15" x14ac:dyDescent="0.25">
      <c r="A116" s="131"/>
      <c r="B116" s="100"/>
      <c r="C116" s="123" t="str">
        <f ca="1">IF(PORTADA!$E$35="A",CONCATENATE(I116," ",G116),"")</f>
        <v>c)  0</v>
      </c>
      <c r="D116" s="102"/>
      <c r="G116" s="13">
        <f>IF(L117="FIN","",LOOKUP(I113,DATOS!A:A,DATOS!L:L))</f>
        <v>0</v>
      </c>
      <c r="I116" s="10" t="s">
        <v>46</v>
      </c>
      <c r="J116" s="5"/>
      <c r="K116" s="5"/>
      <c r="L116" s="5"/>
      <c r="M116" s="5"/>
      <c r="N116" s="5"/>
      <c r="O116" s="5"/>
      <c r="P116" s="6" t="s">
        <v>2</v>
      </c>
      <c r="Q116" s="5" t="str">
        <f>CONCATENATE(B116,P116)</f>
        <v>C</v>
      </c>
      <c r="R116" s="5"/>
    </row>
    <row r="117" spans="1:18" ht="15" x14ac:dyDescent="0.25">
      <c r="A117" s="131"/>
      <c r="B117" s="100"/>
      <c r="C117" s="123" t="str">
        <f ca="1">IF(PORTADA!$E$35="A",CONCATENATE(I117," ",G117),"")</f>
        <v>d) 0</v>
      </c>
      <c r="D117" s="102"/>
      <c r="G117" s="13">
        <f>IF(L117="FIN","",LOOKUP(I113,DATOS!A:A,DATOS!M:M))</f>
        <v>0</v>
      </c>
      <c r="I117" s="10" t="s">
        <v>47</v>
      </c>
      <c r="J117" s="17">
        <f>LOOKUP(I113,DATOS!A:A,DATOS!F:F)</f>
        <v>19</v>
      </c>
      <c r="K117" s="18" t="str">
        <f>LOOKUP(I113,DATOS!A:A,DATOS!D:D)</f>
        <v>TEST 3</v>
      </c>
      <c r="L117" s="16" t="str">
        <f>IF(J117=J113,"","FIN")</f>
        <v/>
      </c>
      <c r="M117" s="5"/>
      <c r="N117" s="5"/>
      <c r="O117" s="5"/>
      <c r="P117" s="6" t="s">
        <v>3</v>
      </c>
      <c r="Q117" s="5" t="str">
        <f>CONCATENATE(B117,P117)</f>
        <v>D</v>
      </c>
      <c r="R117" s="5"/>
    </row>
    <row r="118" spans="1:18" ht="15" x14ac:dyDescent="0.25">
      <c r="A118" s="92"/>
      <c r="B118" s="103"/>
      <c r="C118" s="126"/>
      <c r="D118" s="104"/>
    </row>
    <row r="119" spans="1:18" ht="15" x14ac:dyDescent="0.25">
      <c r="A119" s="92"/>
      <c r="B119" s="97"/>
      <c r="C119" s="122" t="str">
        <f ca="1">IF(PORTADA!$E$35="A",CONCATENATE(J119,".- ",G119),"")</f>
        <v>20.- 0</v>
      </c>
      <c r="D119" s="99"/>
      <c r="E119" s="92"/>
      <c r="F119" s="92"/>
      <c r="G119" s="15">
        <f>IF(L123="FIN","",LOOKUP(I119,DATOS!A:A,DATOS!G:G))</f>
        <v>0</v>
      </c>
      <c r="H119" s="15">
        <f>IF(L123="FIN",0,LOOKUP(I119,DATOS!A:A,DATOS!N:N))</f>
        <v>0</v>
      </c>
      <c r="I119" s="10">
        <f>+I113+1</f>
        <v>60</v>
      </c>
      <c r="J119" s="7">
        <f>+J113+1</f>
        <v>20</v>
      </c>
      <c r="K119" s="5" t="s">
        <v>32</v>
      </c>
      <c r="L119" s="5" t="s">
        <v>33</v>
      </c>
      <c r="M119" s="5" t="s">
        <v>38</v>
      </c>
      <c r="N119" s="5" t="s">
        <v>34</v>
      </c>
      <c r="O119" s="5" t="s">
        <v>35</v>
      </c>
      <c r="P119" s="5" t="s">
        <v>36</v>
      </c>
      <c r="Q119" s="5" t="str">
        <f>CONCATENATE("X",H119)</f>
        <v>X0</v>
      </c>
      <c r="R119" s="5" t="s">
        <v>37</v>
      </c>
    </row>
    <row r="120" spans="1:18" ht="15" x14ac:dyDescent="0.25">
      <c r="A120" s="131">
        <f ca="1">IF($E$2="X",0,IF(J121&gt;2,H119,J121))</f>
        <v>0</v>
      </c>
      <c r="B120" s="100"/>
      <c r="C120" s="123" t="str">
        <f ca="1">IF(PORTADA!$E$35="A",CONCATENATE(I120," ",G120),"")</f>
        <v>a)  0</v>
      </c>
      <c r="D120" s="102"/>
      <c r="G120" s="13">
        <f>IF(L123="FIN","",LOOKUP(I119,DATOS!A:A,DATOS!J:J))</f>
        <v>0</v>
      </c>
      <c r="I120" s="10" t="s">
        <v>44</v>
      </c>
      <c r="J120" s="5" t="s">
        <v>5</v>
      </c>
      <c r="K120" s="5">
        <f>IF(L120&gt;0,0,O120)</f>
        <v>0</v>
      </c>
      <c r="L120" s="5">
        <f>IF(O121&gt;0,1,0)</f>
        <v>0</v>
      </c>
      <c r="M120" s="5">
        <f>IF(L120=1,-1/COUNTA(P120:P123),0)</f>
        <v>0</v>
      </c>
      <c r="N120" s="5">
        <f>COUNTA(B120:B123)</f>
        <v>0</v>
      </c>
      <c r="O120" s="5">
        <f>COUNTIF(Q120:Q123,Q119)</f>
        <v>0</v>
      </c>
      <c r="P120" s="6" t="s">
        <v>0</v>
      </c>
      <c r="Q120" s="5" t="str">
        <f>CONCATENATE(B120,P120)</f>
        <v>A</v>
      </c>
      <c r="R120" s="5">
        <f>IF(O120&gt;0,O120+N120,N120*3)</f>
        <v>0</v>
      </c>
    </row>
    <row r="121" spans="1:18" ht="15" x14ac:dyDescent="0.25">
      <c r="A121" s="131"/>
      <c r="B121" s="100"/>
      <c r="C121" s="123" t="str">
        <f ca="1">IF(PORTADA!$E$35="A",CONCATENATE(I121," ",G121),"")</f>
        <v>b)  0</v>
      </c>
      <c r="D121" s="102"/>
      <c r="G121" s="13">
        <f>IF(L123="FIN","",LOOKUP(I119,DATOS!A:A,DATOS!K:K))</f>
        <v>0</v>
      </c>
      <c r="I121" s="10" t="s">
        <v>45</v>
      </c>
      <c r="J121" s="5">
        <f ca="1">IF(PORTADA!$E$35="A",R120,0)</f>
        <v>0</v>
      </c>
      <c r="K121" s="5"/>
      <c r="L121" s="5"/>
      <c r="M121" s="5"/>
      <c r="N121" s="5"/>
      <c r="O121" s="5">
        <f>N120-O120</f>
        <v>0</v>
      </c>
      <c r="P121" s="6" t="s">
        <v>1</v>
      </c>
      <c r="Q121" s="5" t="str">
        <f>CONCATENATE(B121,P121)</f>
        <v>B</v>
      </c>
      <c r="R121" s="5"/>
    </row>
    <row r="122" spans="1:18" ht="15" x14ac:dyDescent="0.25">
      <c r="A122" s="131"/>
      <c r="B122" s="100"/>
      <c r="C122" s="123" t="str">
        <f ca="1">IF(PORTADA!$E$35="A",CONCATENATE(I122," ",G122),"")</f>
        <v>c)  0</v>
      </c>
      <c r="D122" s="102"/>
      <c r="G122" s="13">
        <f>IF(L123="FIN","",LOOKUP(I119,DATOS!A:A,DATOS!L:L))</f>
        <v>0</v>
      </c>
      <c r="I122" s="10" t="s">
        <v>46</v>
      </c>
      <c r="J122" s="5"/>
      <c r="K122" s="5"/>
      <c r="L122" s="5"/>
      <c r="M122" s="5"/>
      <c r="N122" s="5"/>
      <c r="O122" s="5"/>
      <c r="P122" s="6" t="s">
        <v>2</v>
      </c>
      <c r="Q122" s="5" t="str">
        <f>CONCATENATE(B122,P122)</f>
        <v>C</v>
      </c>
      <c r="R122" s="5"/>
    </row>
    <row r="123" spans="1:18" ht="15" x14ac:dyDescent="0.25">
      <c r="A123" s="131"/>
      <c r="B123" s="100"/>
      <c r="C123" s="123" t="str">
        <f ca="1">IF(PORTADA!$E$35="A",CONCATENATE(I123," ",G123),"")</f>
        <v>d) 0</v>
      </c>
      <c r="D123" s="102"/>
      <c r="G123" s="13">
        <f>IF(L123="FIN","",LOOKUP(I119,DATOS!A:A,DATOS!M:M))</f>
        <v>0</v>
      </c>
      <c r="I123" s="10" t="s">
        <v>47</v>
      </c>
      <c r="J123" s="17">
        <f>LOOKUP(I119,DATOS!A:A,DATOS!F:F)</f>
        <v>20</v>
      </c>
      <c r="K123" s="18" t="str">
        <f>LOOKUP(I119,DATOS!A:A,DATOS!D:D)</f>
        <v>TEST 3</v>
      </c>
      <c r="L123" s="16" t="str">
        <f>IF(J123=J119,"","FIN")</f>
        <v/>
      </c>
      <c r="M123" s="5"/>
      <c r="N123" s="5"/>
      <c r="O123" s="5"/>
      <c r="P123" s="6" t="s">
        <v>3</v>
      </c>
      <c r="Q123" s="5" t="str">
        <f>CONCATENATE(B123,P123)</f>
        <v>D</v>
      </c>
      <c r="R123" s="5"/>
    </row>
    <row r="124" spans="1:18" ht="15" x14ac:dyDescent="0.25">
      <c r="A124" s="92"/>
      <c r="B124" s="103"/>
      <c r="C124" s="126"/>
      <c r="D124" s="104"/>
    </row>
    <row r="125" spans="1:18" ht="15" x14ac:dyDescent="0.25">
      <c r="A125" s="92"/>
      <c r="B125" s="97"/>
      <c r="C125" s="122" t="str">
        <f ca="1">IF(PORTADA!$E$35="A",CONCATENATE(J125,".- ",G125),"")</f>
        <v xml:space="preserve">21.- </v>
      </c>
      <c r="D125" s="99"/>
      <c r="E125" s="92"/>
      <c r="F125" s="92"/>
      <c r="G125" s="15" t="str">
        <f>IF(L129="FIN","",LOOKUP(I125,DATOS!A:A,DATOS!G:G))</f>
        <v/>
      </c>
      <c r="H125" s="15">
        <f>IF(L129="FIN",0,LOOKUP(I125,DATOS!A:A,DATOS!N:N))</f>
        <v>0</v>
      </c>
      <c r="I125" s="10">
        <f>+I119+1</f>
        <v>61</v>
      </c>
      <c r="J125" s="7">
        <f>+J119+1</f>
        <v>21</v>
      </c>
      <c r="K125" s="5" t="s">
        <v>32</v>
      </c>
      <c r="L125" s="5" t="s">
        <v>33</v>
      </c>
      <c r="M125" s="5" t="s">
        <v>38</v>
      </c>
      <c r="N125" s="5" t="s">
        <v>34</v>
      </c>
      <c r="O125" s="5" t="s">
        <v>35</v>
      </c>
      <c r="P125" s="5" t="s">
        <v>36</v>
      </c>
      <c r="Q125" s="5" t="str">
        <f>CONCATENATE("X",H125)</f>
        <v>X0</v>
      </c>
      <c r="R125" s="5" t="s">
        <v>37</v>
      </c>
    </row>
    <row r="126" spans="1:18" ht="15" x14ac:dyDescent="0.25">
      <c r="A126" s="131">
        <f ca="1">IF($E$2="X",0,IF(J127&gt;2,H125,J127))</f>
        <v>0</v>
      </c>
      <c r="B126" s="100"/>
      <c r="C126" s="123" t="str">
        <f ca="1">IF(PORTADA!$E$35="A",CONCATENATE(I126," ",G126),"")</f>
        <v xml:space="preserve">a)  </v>
      </c>
      <c r="D126" s="102"/>
      <c r="G126" s="13" t="str">
        <f>IF(L129="FIN","",LOOKUP(I125,DATOS!A:A,DATOS!J:J))</f>
        <v/>
      </c>
      <c r="I126" s="10" t="s">
        <v>44</v>
      </c>
      <c r="J126" s="5" t="s">
        <v>5</v>
      </c>
      <c r="K126" s="5">
        <f>IF(L126&gt;0,0,O126)</f>
        <v>0</v>
      </c>
      <c r="L126" s="5">
        <f>IF(O127&gt;0,1,0)</f>
        <v>0</v>
      </c>
      <c r="M126" s="5">
        <f>IF(L126=1,-1/COUNTA(P126:P129),0)</f>
        <v>0</v>
      </c>
      <c r="N126" s="5">
        <f>COUNTA(B126:B129)</f>
        <v>0</v>
      </c>
      <c r="O126" s="5">
        <f>COUNTIF(Q126:Q129,Q125)</f>
        <v>0</v>
      </c>
      <c r="P126" s="6" t="s">
        <v>0</v>
      </c>
      <c r="Q126" s="5" t="str">
        <f>CONCATENATE(B126,P126)</f>
        <v>A</v>
      </c>
      <c r="R126" s="5">
        <f>IF(O126&gt;0,O126+N126,N126*3)</f>
        <v>0</v>
      </c>
    </row>
    <row r="127" spans="1:18" ht="15" x14ac:dyDescent="0.25">
      <c r="A127" s="131"/>
      <c r="B127" s="100"/>
      <c r="C127" s="123" t="str">
        <f ca="1">IF(PORTADA!$E$35="A",CONCATENATE(I127," ",G127),"")</f>
        <v xml:space="preserve">b)  </v>
      </c>
      <c r="D127" s="102"/>
      <c r="G127" s="13" t="str">
        <f>IF(L129="FIN","",LOOKUP(I125,DATOS!A:A,DATOS!K:K))</f>
        <v/>
      </c>
      <c r="I127" s="10" t="s">
        <v>45</v>
      </c>
      <c r="J127" s="5">
        <f ca="1">IF(PORTADA!$E$35="A",R126,0)</f>
        <v>0</v>
      </c>
      <c r="K127" s="5"/>
      <c r="L127" s="5"/>
      <c r="M127" s="5"/>
      <c r="N127" s="5"/>
      <c r="O127" s="5">
        <f>N126-O126</f>
        <v>0</v>
      </c>
      <c r="P127" s="6" t="s">
        <v>1</v>
      </c>
      <c r="Q127" s="5" t="str">
        <f>CONCATENATE(B127,P127)</f>
        <v>B</v>
      </c>
      <c r="R127" s="5"/>
    </row>
    <row r="128" spans="1:18" ht="15" x14ac:dyDescent="0.25">
      <c r="A128" s="131"/>
      <c r="B128" s="100"/>
      <c r="C128" s="123" t="str">
        <f ca="1">IF(PORTADA!$E$35="A",CONCATENATE(I128," ",G128),"")</f>
        <v xml:space="preserve">c)  </v>
      </c>
      <c r="D128" s="102"/>
      <c r="G128" s="13" t="str">
        <f>IF(L129="FIN","",LOOKUP(I125,DATOS!A:A,DATOS!L:L))</f>
        <v/>
      </c>
      <c r="I128" s="10" t="s">
        <v>46</v>
      </c>
      <c r="J128" s="5"/>
      <c r="K128" s="5"/>
      <c r="L128" s="5"/>
      <c r="M128" s="5"/>
      <c r="N128" s="5"/>
      <c r="O128" s="5"/>
      <c r="P128" s="6" t="s">
        <v>2</v>
      </c>
      <c r="Q128" s="5" t="str">
        <f>CONCATENATE(B128,P128)</f>
        <v>C</v>
      </c>
      <c r="R128" s="5"/>
    </row>
    <row r="129" spans="1:18" ht="15" x14ac:dyDescent="0.25">
      <c r="A129" s="131"/>
      <c r="B129" s="100"/>
      <c r="C129" s="123" t="str">
        <f ca="1">IF(PORTADA!$E$35="A",CONCATENATE(I129," ",G129),"")</f>
        <v xml:space="preserve">d) </v>
      </c>
      <c r="D129" s="102"/>
      <c r="G129" s="13" t="str">
        <f>IF(L129="FIN","",LOOKUP(I125,DATOS!A:A,DATOS!M:M))</f>
        <v/>
      </c>
      <c r="I129" s="10" t="s">
        <v>47</v>
      </c>
      <c r="J129" s="17">
        <f>LOOKUP(I125,DATOS!A:A,DATOS!F:F)</f>
        <v>1</v>
      </c>
      <c r="K129" s="18" t="str">
        <f>LOOKUP(I125,DATOS!A:A,DATOS!D:D)</f>
        <v>TEST 4</v>
      </c>
      <c r="L129" s="16" t="str">
        <f>IF(J129=J125,"","FIN")</f>
        <v>FIN</v>
      </c>
      <c r="M129" s="5"/>
      <c r="N129" s="5"/>
      <c r="O129" s="5"/>
      <c r="P129" s="6" t="s">
        <v>3</v>
      </c>
      <c r="Q129" s="5" t="str">
        <f>CONCATENATE(B129,P129)</f>
        <v>D</v>
      </c>
      <c r="R129" s="5"/>
    </row>
    <row r="130" spans="1:18" ht="15" x14ac:dyDescent="0.25">
      <c r="A130" s="92"/>
      <c r="B130" s="103"/>
      <c r="C130" s="126"/>
      <c r="D130" s="104"/>
    </row>
    <row r="131" spans="1:18" ht="15" x14ac:dyDescent="0.25">
      <c r="A131" s="92"/>
      <c r="B131" s="97"/>
      <c r="C131" s="122" t="str">
        <f ca="1">IF(PORTADA!$E$35="A",CONCATENATE(J131,".- ",G131),"")</f>
        <v xml:space="preserve">22.- </v>
      </c>
      <c r="D131" s="99"/>
      <c r="E131" s="92"/>
      <c r="F131" s="92"/>
      <c r="G131" s="15" t="str">
        <f>IF(L135="FIN","",LOOKUP(I131,DATOS!A:A,DATOS!G:G))</f>
        <v/>
      </c>
      <c r="H131" s="15">
        <f>IF(L135="FIN",0,LOOKUP(I131,DATOS!A:A,DATOS!N:N))</f>
        <v>0</v>
      </c>
      <c r="I131" s="10">
        <f>+I125+1</f>
        <v>62</v>
      </c>
      <c r="J131" s="7">
        <f>+J125+1</f>
        <v>22</v>
      </c>
      <c r="K131" s="5" t="s">
        <v>32</v>
      </c>
      <c r="L131" s="5" t="s">
        <v>33</v>
      </c>
      <c r="M131" s="5" t="s">
        <v>38</v>
      </c>
      <c r="N131" s="5" t="s">
        <v>34</v>
      </c>
      <c r="O131" s="5" t="s">
        <v>35</v>
      </c>
      <c r="P131" s="5" t="s">
        <v>36</v>
      </c>
      <c r="Q131" s="5" t="str">
        <f>CONCATENATE("X",H131)</f>
        <v>X0</v>
      </c>
      <c r="R131" s="5" t="s">
        <v>37</v>
      </c>
    </row>
    <row r="132" spans="1:18" ht="15" x14ac:dyDescent="0.25">
      <c r="A132" s="131">
        <f ca="1">IF($E$2="X",0,IF(J133&gt;2,H131,J133))</f>
        <v>0</v>
      </c>
      <c r="B132" s="100"/>
      <c r="C132" s="123" t="str">
        <f ca="1">IF(PORTADA!$E$35="A",CONCATENATE(I132," ",G132),"")</f>
        <v xml:space="preserve">a)  </v>
      </c>
      <c r="D132" s="102"/>
      <c r="G132" s="13" t="str">
        <f>IF(L135="FIN","",LOOKUP(I131,DATOS!A:A,DATOS!J:J))</f>
        <v/>
      </c>
      <c r="I132" s="10" t="s">
        <v>44</v>
      </c>
      <c r="J132" s="5" t="s">
        <v>5</v>
      </c>
      <c r="K132" s="5">
        <f>IF(L132&gt;0,0,O132)</f>
        <v>0</v>
      </c>
      <c r="L132" s="5">
        <f>IF(O133&gt;0,1,0)</f>
        <v>0</v>
      </c>
      <c r="M132" s="5">
        <f>IF(L132=1,-1/COUNTA(P132:P135),0)</f>
        <v>0</v>
      </c>
      <c r="N132" s="5">
        <f>COUNTA(B132:B135)</f>
        <v>0</v>
      </c>
      <c r="O132" s="5">
        <f>COUNTIF(Q132:Q135,Q131)</f>
        <v>0</v>
      </c>
      <c r="P132" s="6" t="s">
        <v>0</v>
      </c>
      <c r="Q132" s="5" t="str">
        <f>CONCATENATE(B132,P132)</f>
        <v>A</v>
      </c>
      <c r="R132" s="5">
        <f>IF(O132&gt;0,O132+N132,N132*3)</f>
        <v>0</v>
      </c>
    </row>
    <row r="133" spans="1:18" ht="15" x14ac:dyDescent="0.25">
      <c r="A133" s="131"/>
      <c r="B133" s="100"/>
      <c r="C133" s="123" t="str">
        <f ca="1">IF(PORTADA!$E$35="A",CONCATENATE(I133," ",G133),"")</f>
        <v xml:space="preserve">b)  </v>
      </c>
      <c r="D133" s="102"/>
      <c r="G133" s="13" t="str">
        <f>IF(L135="FIN","",LOOKUP(I131,DATOS!A:A,DATOS!K:K))</f>
        <v/>
      </c>
      <c r="I133" s="10" t="s">
        <v>45</v>
      </c>
      <c r="J133" s="5">
        <f ca="1">IF(PORTADA!$E$35="A",R132,0)</f>
        <v>0</v>
      </c>
      <c r="K133" s="5"/>
      <c r="L133" s="5"/>
      <c r="M133" s="5"/>
      <c r="N133" s="5"/>
      <c r="O133" s="5">
        <f>N132-O132</f>
        <v>0</v>
      </c>
      <c r="P133" s="6" t="s">
        <v>1</v>
      </c>
      <c r="Q133" s="5" t="str">
        <f>CONCATENATE(B133,P133)</f>
        <v>B</v>
      </c>
      <c r="R133" s="5"/>
    </row>
    <row r="134" spans="1:18" ht="15" x14ac:dyDescent="0.25">
      <c r="A134" s="131"/>
      <c r="B134" s="100"/>
      <c r="C134" s="123" t="str">
        <f ca="1">IF(PORTADA!$E$35="A",CONCATENATE(I134," ",G134),"")</f>
        <v xml:space="preserve">c)  </v>
      </c>
      <c r="D134" s="102"/>
      <c r="G134" s="13" t="str">
        <f>IF(L135="FIN","",LOOKUP(I131,DATOS!A:A,DATOS!L:L))</f>
        <v/>
      </c>
      <c r="I134" s="10" t="s">
        <v>46</v>
      </c>
      <c r="J134" s="5"/>
      <c r="K134" s="5"/>
      <c r="L134" s="5"/>
      <c r="M134" s="5"/>
      <c r="N134" s="5"/>
      <c r="O134" s="5"/>
      <c r="P134" s="6" t="s">
        <v>2</v>
      </c>
      <c r="Q134" s="5" t="str">
        <f>CONCATENATE(B134,P134)</f>
        <v>C</v>
      </c>
      <c r="R134" s="5"/>
    </row>
    <row r="135" spans="1:18" ht="15" x14ac:dyDescent="0.25">
      <c r="A135" s="131"/>
      <c r="B135" s="100"/>
      <c r="C135" s="123" t="str">
        <f ca="1">IF(PORTADA!$E$35="A",CONCATENATE(I135," ",G135),"")</f>
        <v xml:space="preserve">d) </v>
      </c>
      <c r="D135" s="102"/>
      <c r="G135" s="13" t="str">
        <f>IF(L135="FIN","",LOOKUP(I131,DATOS!A:A,DATOS!M:M))</f>
        <v/>
      </c>
      <c r="I135" s="10" t="s">
        <v>47</v>
      </c>
      <c r="J135" s="17">
        <f>LOOKUP(I131,DATOS!A:A,DATOS!F:F)</f>
        <v>2</v>
      </c>
      <c r="K135" s="18" t="str">
        <f>LOOKUP(I131,DATOS!A:A,DATOS!D:D)</f>
        <v>TEST 4</v>
      </c>
      <c r="L135" s="16" t="str">
        <f>IF(J135=J131,"","FIN")</f>
        <v>FIN</v>
      </c>
      <c r="M135" s="5"/>
      <c r="N135" s="5"/>
      <c r="O135" s="5"/>
      <c r="P135" s="6" t="s">
        <v>3</v>
      </c>
      <c r="Q135" s="5" t="str">
        <f>CONCATENATE(B135,P135)</f>
        <v>D</v>
      </c>
      <c r="R135" s="5"/>
    </row>
    <row r="136" spans="1:18" ht="15" x14ac:dyDescent="0.25">
      <c r="A136" s="92"/>
      <c r="B136" s="103"/>
      <c r="C136" s="126"/>
      <c r="D136" s="104"/>
    </row>
    <row r="137" spans="1:18" ht="15" x14ac:dyDescent="0.25">
      <c r="A137" s="92"/>
      <c r="B137" s="97"/>
      <c r="C137" s="122" t="str">
        <f ca="1">IF(PORTADA!$E$35="A",CONCATENATE(J137,".- ",G137),"")</f>
        <v xml:space="preserve">23.- </v>
      </c>
      <c r="D137" s="99"/>
      <c r="E137" s="92"/>
      <c r="F137" s="92"/>
      <c r="G137" s="15" t="str">
        <f>IF(L141="FIN","",LOOKUP(I137,DATOS!A:A,DATOS!G:G))</f>
        <v/>
      </c>
      <c r="H137" s="15">
        <f>IF(L141="FIN",0,LOOKUP(I137,DATOS!A:A,DATOS!N:N))</f>
        <v>0</v>
      </c>
      <c r="I137" s="10">
        <f>+I131+1</f>
        <v>63</v>
      </c>
      <c r="J137" s="7">
        <f>+J131+1</f>
        <v>23</v>
      </c>
      <c r="K137" s="5" t="s">
        <v>32</v>
      </c>
      <c r="L137" s="5" t="s">
        <v>33</v>
      </c>
      <c r="M137" s="5" t="s">
        <v>38</v>
      </c>
      <c r="N137" s="5" t="s">
        <v>34</v>
      </c>
      <c r="O137" s="5" t="s">
        <v>35</v>
      </c>
      <c r="P137" s="5" t="s">
        <v>36</v>
      </c>
      <c r="Q137" s="5" t="str">
        <f>CONCATENATE("X",H137)</f>
        <v>X0</v>
      </c>
      <c r="R137" s="5" t="s">
        <v>37</v>
      </c>
    </row>
    <row r="138" spans="1:18" ht="15" x14ac:dyDescent="0.25">
      <c r="A138" s="131">
        <f ca="1">IF($E$2="X",0,IF(J139&gt;2,H137,J139))</f>
        <v>0</v>
      </c>
      <c r="B138" s="100"/>
      <c r="C138" s="123" t="str">
        <f ca="1">IF(PORTADA!$E$35="A",CONCATENATE(I138," ",G138),"")</f>
        <v xml:space="preserve">a)  </v>
      </c>
      <c r="D138" s="102"/>
      <c r="G138" s="13" t="str">
        <f>IF(L141="FIN","",LOOKUP(I137,DATOS!A:A,DATOS!J:J))</f>
        <v/>
      </c>
      <c r="I138" s="10" t="s">
        <v>44</v>
      </c>
      <c r="J138" s="5" t="s">
        <v>5</v>
      </c>
      <c r="K138" s="5">
        <f>IF(L138&gt;0,0,O138)</f>
        <v>0</v>
      </c>
      <c r="L138" s="5">
        <f>IF(O139&gt;0,1,0)</f>
        <v>0</v>
      </c>
      <c r="M138" s="5">
        <f>IF(L138=1,-1/COUNTA(P138:P141),0)</f>
        <v>0</v>
      </c>
      <c r="N138" s="5">
        <f>COUNTA(B138:B141)</f>
        <v>0</v>
      </c>
      <c r="O138" s="5">
        <f>COUNTIF(Q138:Q141,Q137)</f>
        <v>0</v>
      </c>
      <c r="P138" s="6" t="s">
        <v>0</v>
      </c>
      <c r="Q138" s="5" t="str">
        <f>CONCATENATE(B138,P138)</f>
        <v>A</v>
      </c>
      <c r="R138" s="5">
        <f>IF(O138&gt;0,O138+N138,N138*3)</f>
        <v>0</v>
      </c>
    </row>
    <row r="139" spans="1:18" ht="15" x14ac:dyDescent="0.25">
      <c r="A139" s="131"/>
      <c r="B139" s="100"/>
      <c r="C139" s="123" t="str">
        <f ca="1">IF(PORTADA!$E$35="A",CONCATENATE(I139," ",G139),"")</f>
        <v xml:space="preserve">b)  </v>
      </c>
      <c r="D139" s="102"/>
      <c r="G139" s="13" t="str">
        <f>IF(L141="FIN","",LOOKUP(I137,DATOS!A:A,DATOS!K:K))</f>
        <v/>
      </c>
      <c r="I139" s="10" t="s">
        <v>45</v>
      </c>
      <c r="J139" s="5">
        <f ca="1">IF(PORTADA!$E$35="A",R138,0)</f>
        <v>0</v>
      </c>
      <c r="K139" s="5"/>
      <c r="L139" s="5"/>
      <c r="M139" s="5"/>
      <c r="N139" s="5"/>
      <c r="O139" s="5">
        <f>N138-O138</f>
        <v>0</v>
      </c>
      <c r="P139" s="6" t="s">
        <v>1</v>
      </c>
      <c r="Q139" s="5" t="str">
        <f>CONCATENATE(B139,P139)</f>
        <v>B</v>
      </c>
      <c r="R139" s="5"/>
    </row>
    <row r="140" spans="1:18" ht="15" x14ac:dyDescent="0.25">
      <c r="A140" s="131"/>
      <c r="B140" s="100"/>
      <c r="C140" s="123" t="str">
        <f ca="1">IF(PORTADA!$E$35="A",CONCATENATE(I140," ",G140),"")</f>
        <v xml:space="preserve">c)  </v>
      </c>
      <c r="D140" s="102"/>
      <c r="G140" s="13" t="str">
        <f>IF(L141="FIN","",LOOKUP(I137,DATOS!A:A,DATOS!L:L))</f>
        <v/>
      </c>
      <c r="I140" s="10" t="s">
        <v>46</v>
      </c>
      <c r="J140" s="5"/>
      <c r="K140" s="5"/>
      <c r="L140" s="5"/>
      <c r="M140" s="5"/>
      <c r="N140" s="5"/>
      <c r="O140" s="5"/>
      <c r="P140" s="6" t="s">
        <v>2</v>
      </c>
      <c r="Q140" s="5" t="str">
        <f>CONCATENATE(B140,P140)</f>
        <v>C</v>
      </c>
      <c r="R140" s="5"/>
    </row>
    <row r="141" spans="1:18" ht="15" x14ac:dyDescent="0.25">
      <c r="A141" s="131"/>
      <c r="B141" s="100"/>
      <c r="C141" s="123" t="str">
        <f ca="1">IF(PORTADA!$E$35="A",CONCATENATE(I141," ",G141),"")</f>
        <v xml:space="preserve">d) </v>
      </c>
      <c r="D141" s="102"/>
      <c r="G141" s="13" t="str">
        <f>IF(L141="FIN","",LOOKUP(I137,DATOS!A:A,DATOS!M:M))</f>
        <v/>
      </c>
      <c r="I141" s="10" t="s">
        <v>47</v>
      </c>
      <c r="J141" s="17">
        <f>LOOKUP(I137,DATOS!A:A,DATOS!F:F)</f>
        <v>3</v>
      </c>
      <c r="K141" s="18" t="str">
        <f>LOOKUP(I137,DATOS!A:A,DATOS!D:D)</f>
        <v>TEST 4</v>
      </c>
      <c r="L141" s="16" t="str">
        <f>IF(J141=J137,"","FIN")</f>
        <v>FIN</v>
      </c>
      <c r="M141" s="5"/>
      <c r="N141" s="5"/>
      <c r="O141" s="5"/>
      <c r="P141" s="6" t="s">
        <v>3</v>
      </c>
      <c r="Q141" s="5" t="str">
        <f>CONCATENATE(B141,P141)</f>
        <v>D</v>
      </c>
      <c r="R141" s="5"/>
    </row>
    <row r="142" spans="1:18" ht="15" x14ac:dyDescent="0.25">
      <c r="A142" s="92"/>
      <c r="B142" s="103"/>
      <c r="C142" s="126"/>
      <c r="D142" s="104"/>
    </row>
    <row r="143" spans="1:18" ht="15" x14ac:dyDescent="0.25">
      <c r="A143" s="92"/>
      <c r="B143" s="97"/>
      <c r="C143" s="122" t="str">
        <f ca="1">IF(PORTADA!$E$35="A",CONCATENATE(J143,".- ",G143),"")</f>
        <v xml:space="preserve">24.- </v>
      </c>
      <c r="D143" s="99"/>
      <c r="E143" s="92"/>
      <c r="F143" s="92"/>
      <c r="G143" s="15" t="str">
        <f>IF(L147="FIN","",LOOKUP(I143,DATOS!A:A,DATOS!G:G))</f>
        <v/>
      </c>
      <c r="H143" s="15">
        <f>IF(L147="FIN",0,LOOKUP(I143,DATOS!A:A,DATOS!N:N))</f>
        <v>0</v>
      </c>
      <c r="I143" s="10">
        <f>+I137+1</f>
        <v>64</v>
      </c>
      <c r="J143" s="7">
        <f>+J137+1</f>
        <v>24</v>
      </c>
      <c r="K143" s="5" t="s">
        <v>32</v>
      </c>
      <c r="L143" s="5" t="s">
        <v>33</v>
      </c>
      <c r="M143" s="5" t="s">
        <v>38</v>
      </c>
      <c r="N143" s="5" t="s">
        <v>34</v>
      </c>
      <c r="O143" s="5" t="s">
        <v>35</v>
      </c>
      <c r="P143" s="5" t="s">
        <v>36</v>
      </c>
      <c r="Q143" s="5" t="str">
        <f>CONCATENATE("X",H143)</f>
        <v>X0</v>
      </c>
      <c r="R143" s="5" t="s">
        <v>37</v>
      </c>
    </row>
    <row r="144" spans="1:18" ht="15" x14ac:dyDescent="0.25">
      <c r="A144" s="131">
        <f ca="1">IF($E$2="X",0,IF(J145&gt;2,H143,J145))</f>
        <v>0</v>
      </c>
      <c r="B144" s="100"/>
      <c r="C144" s="123" t="str">
        <f ca="1">IF(PORTADA!$E$35="A",CONCATENATE(I144," ",G144),"")</f>
        <v xml:space="preserve">a)  </v>
      </c>
      <c r="D144" s="102"/>
      <c r="G144" s="13" t="str">
        <f>IF(L147="FIN","",LOOKUP(I143,DATOS!A:A,DATOS!J:J))</f>
        <v/>
      </c>
      <c r="I144" s="10" t="s">
        <v>44</v>
      </c>
      <c r="J144" s="5" t="s">
        <v>5</v>
      </c>
      <c r="K144" s="5">
        <f>IF(L144&gt;0,0,O144)</f>
        <v>0</v>
      </c>
      <c r="L144" s="5">
        <f>IF(O145&gt;0,1,0)</f>
        <v>0</v>
      </c>
      <c r="M144" s="5">
        <f>IF(L144=1,-1/COUNTA(P144:P147),0)</f>
        <v>0</v>
      </c>
      <c r="N144" s="5">
        <f>COUNTA(B144:B147)</f>
        <v>0</v>
      </c>
      <c r="O144" s="5">
        <f>COUNTIF(Q144:Q147,Q143)</f>
        <v>0</v>
      </c>
      <c r="P144" s="6" t="s">
        <v>0</v>
      </c>
      <c r="Q144" s="5" t="str">
        <f>CONCATENATE(B144,P144)</f>
        <v>A</v>
      </c>
      <c r="R144" s="5">
        <f>IF(O144&gt;0,O144+N144,N144*3)</f>
        <v>0</v>
      </c>
    </row>
    <row r="145" spans="1:18" ht="15" x14ac:dyDescent="0.25">
      <c r="A145" s="131"/>
      <c r="B145" s="100"/>
      <c r="C145" s="123" t="str">
        <f ca="1">IF(PORTADA!$E$35="A",CONCATENATE(I145," ",G145),"")</f>
        <v xml:space="preserve">b)  </v>
      </c>
      <c r="D145" s="102"/>
      <c r="G145" s="13" t="str">
        <f>IF(L147="FIN","",LOOKUP(I143,DATOS!A:A,DATOS!K:K))</f>
        <v/>
      </c>
      <c r="I145" s="10" t="s">
        <v>45</v>
      </c>
      <c r="J145" s="5">
        <f ca="1">IF(PORTADA!$E$35="A",R144,0)</f>
        <v>0</v>
      </c>
      <c r="K145" s="5"/>
      <c r="L145" s="5"/>
      <c r="M145" s="5"/>
      <c r="N145" s="5"/>
      <c r="O145" s="5">
        <f>N144-O144</f>
        <v>0</v>
      </c>
      <c r="P145" s="6" t="s">
        <v>1</v>
      </c>
      <c r="Q145" s="5" t="str">
        <f>CONCATENATE(B145,P145)</f>
        <v>B</v>
      </c>
      <c r="R145" s="5"/>
    </row>
    <row r="146" spans="1:18" ht="15" x14ac:dyDescent="0.25">
      <c r="A146" s="131"/>
      <c r="B146" s="100"/>
      <c r="C146" s="123" t="str">
        <f ca="1">IF(PORTADA!$E$35="A",CONCATENATE(I146," ",G146),"")</f>
        <v xml:space="preserve">c)  </v>
      </c>
      <c r="D146" s="102"/>
      <c r="G146" s="13" t="str">
        <f>IF(L147="FIN","",LOOKUP(I143,DATOS!A:A,DATOS!L:L))</f>
        <v/>
      </c>
      <c r="I146" s="10" t="s">
        <v>46</v>
      </c>
      <c r="J146" s="5"/>
      <c r="K146" s="5"/>
      <c r="L146" s="5"/>
      <c r="M146" s="5"/>
      <c r="N146" s="5"/>
      <c r="O146" s="5"/>
      <c r="P146" s="6" t="s">
        <v>2</v>
      </c>
      <c r="Q146" s="5" t="str">
        <f>CONCATENATE(B146,P146)</f>
        <v>C</v>
      </c>
      <c r="R146" s="5"/>
    </row>
    <row r="147" spans="1:18" ht="15" x14ac:dyDescent="0.25">
      <c r="A147" s="131"/>
      <c r="B147" s="100"/>
      <c r="C147" s="123" t="str">
        <f ca="1">IF(PORTADA!$E$35="A",CONCATENATE(I147," ",G147),"")</f>
        <v xml:space="preserve">d) </v>
      </c>
      <c r="D147" s="102"/>
      <c r="G147" s="13" t="str">
        <f>IF(L147="FIN","",LOOKUP(I143,DATOS!A:A,DATOS!M:M))</f>
        <v/>
      </c>
      <c r="I147" s="10" t="s">
        <v>47</v>
      </c>
      <c r="J147" s="17">
        <f>LOOKUP(I143,DATOS!A:A,DATOS!F:F)</f>
        <v>4</v>
      </c>
      <c r="K147" s="18" t="str">
        <f>LOOKUP(I143,DATOS!A:A,DATOS!D:D)</f>
        <v>TEST 4</v>
      </c>
      <c r="L147" s="16" t="str">
        <f>IF(J147=J143,"","FIN")</f>
        <v>FIN</v>
      </c>
      <c r="M147" s="5"/>
      <c r="N147" s="5"/>
      <c r="O147" s="5"/>
      <c r="P147" s="6" t="s">
        <v>3</v>
      </c>
      <c r="Q147" s="5" t="str">
        <f>CONCATENATE(B147,P147)</f>
        <v>D</v>
      </c>
      <c r="R147" s="5"/>
    </row>
    <row r="148" spans="1:18" ht="15" x14ac:dyDescent="0.25">
      <c r="A148" s="92"/>
      <c r="B148" s="103"/>
      <c r="C148" s="126"/>
      <c r="D148" s="104"/>
    </row>
    <row r="149" spans="1:18" ht="15" x14ac:dyDescent="0.25">
      <c r="A149" s="92"/>
      <c r="B149" s="97"/>
      <c r="C149" s="122" t="str">
        <f ca="1">IF(PORTADA!$E$35="A",CONCATENATE(J149,".- ",G149),"")</f>
        <v xml:space="preserve">25.- </v>
      </c>
      <c r="D149" s="99"/>
      <c r="E149" s="92"/>
      <c r="F149" s="92"/>
      <c r="G149" s="15" t="str">
        <f>IF(L153="FIN","",LOOKUP(I149,DATOS!A:A,DATOS!G:G))</f>
        <v/>
      </c>
      <c r="H149" s="15">
        <f>IF(L153="FIN",0,LOOKUP(I149,DATOS!A:A,DATOS!N:N))</f>
        <v>0</v>
      </c>
      <c r="I149" s="10">
        <f>+I143+1</f>
        <v>65</v>
      </c>
      <c r="J149" s="7">
        <f>+J143+1</f>
        <v>25</v>
      </c>
      <c r="K149" s="5" t="s">
        <v>32</v>
      </c>
      <c r="L149" s="5" t="s">
        <v>33</v>
      </c>
      <c r="M149" s="5" t="s">
        <v>38</v>
      </c>
      <c r="N149" s="5" t="s">
        <v>34</v>
      </c>
      <c r="O149" s="5" t="s">
        <v>35</v>
      </c>
      <c r="P149" s="5" t="s">
        <v>36</v>
      </c>
      <c r="Q149" s="5" t="str">
        <f>CONCATENATE("X",H149)</f>
        <v>X0</v>
      </c>
      <c r="R149" s="5" t="s">
        <v>37</v>
      </c>
    </row>
    <row r="150" spans="1:18" ht="15" x14ac:dyDescent="0.25">
      <c r="A150" s="131">
        <f ca="1">IF($E$2="X",0,IF(J151&gt;2,H149,J151))</f>
        <v>0</v>
      </c>
      <c r="B150" s="100"/>
      <c r="C150" s="123" t="str">
        <f ca="1">IF(PORTADA!$E$35="A",CONCATENATE(I150," ",G150),"")</f>
        <v xml:space="preserve">a)  </v>
      </c>
      <c r="D150" s="102"/>
      <c r="G150" s="13" t="str">
        <f>IF(L153="FIN","",LOOKUP(I149,DATOS!A:A,DATOS!J:J))</f>
        <v/>
      </c>
      <c r="I150" s="10" t="s">
        <v>44</v>
      </c>
      <c r="J150" s="5" t="s">
        <v>5</v>
      </c>
      <c r="K150" s="5">
        <f>IF(L150&gt;0,0,O150)</f>
        <v>0</v>
      </c>
      <c r="L150" s="5">
        <f>IF(O151&gt;0,1,0)</f>
        <v>0</v>
      </c>
      <c r="M150" s="5">
        <f>IF(L150=1,-1/COUNTA(P150:P153),0)</f>
        <v>0</v>
      </c>
      <c r="N150" s="5">
        <f>COUNTA(B150:B153)</f>
        <v>0</v>
      </c>
      <c r="O150" s="5">
        <f>COUNTIF(Q150:Q153,Q149)</f>
        <v>0</v>
      </c>
      <c r="P150" s="6" t="s">
        <v>0</v>
      </c>
      <c r="Q150" s="5" t="str">
        <f>CONCATENATE(B150,P150)</f>
        <v>A</v>
      </c>
      <c r="R150" s="5">
        <f>IF(O150&gt;0,O150+N150,N150*3)</f>
        <v>0</v>
      </c>
    </row>
    <row r="151" spans="1:18" ht="15" x14ac:dyDescent="0.25">
      <c r="A151" s="131"/>
      <c r="B151" s="100"/>
      <c r="C151" s="123" t="str">
        <f ca="1">IF(PORTADA!$E$35="A",CONCATENATE(I151," ",G151),"")</f>
        <v xml:space="preserve">b)  </v>
      </c>
      <c r="D151" s="102"/>
      <c r="G151" s="13" t="str">
        <f>IF(L153="FIN","",LOOKUP(I149,DATOS!A:A,DATOS!K:K))</f>
        <v/>
      </c>
      <c r="I151" s="10" t="s">
        <v>45</v>
      </c>
      <c r="J151" s="5">
        <f ca="1">IF(PORTADA!$E$35="A",R150,0)</f>
        <v>0</v>
      </c>
      <c r="K151" s="5"/>
      <c r="L151" s="5"/>
      <c r="M151" s="5"/>
      <c r="N151" s="5"/>
      <c r="O151" s="5">
        <f>N150-O150</f>
        <v>0</v>
      </c>
      <c r="P151" s="6" t="s">
        <v>1</v>
      </c>
      <c r="Q151" s="5" t="str">
        <f>CONCATENATE(B151,P151)</f>
        <v>B</v>
      </c>
      <c r="R151" s="5"/>
    </row>
    <row r="152" spans="1:18" ht="15" x14ac:dyDescent="0.25">
      <c r="A152" s="131"/>
      <c r="B152" s="100"/>
      <c r="C152" s="123" t="str">
        <f ca="1">IF(PORTADA!$E$35="A",CONCATENATE(I152," ",G152),"")</f>
        <v xml:space="preserve">c)  </v>
      </c>
      <c r="D152" s="102"/>
      <c r="G152" s="13" t="str">
        <f>IF(L153="FIN","",LOOKUP(I149,DATOS!A:A,DATOS!L:L))</f>
        <v/>
      </c>
      <c r="I152" s="10" t="s">
        <v>46</v>
      </c>
      <c r="J152" s="5"/>
      <c r="K152" s="5"/>
      <c r="L152" s="5"/>
      <c r="M152" s="5"/>
      <c r="N152" s="5"/>
      <c r="O152" s="5"/>
      <c r="P152" s="6" t="s">
        <v>2</v>
      </c>
      <c r="Q152" s="5" t="str">
        <f>CONCATENATE(B152,P152)</f>
        <v>C</v>
      </c>
      <c r="R152" s="5"/>
    </row>
    <row r="153" spans="1:18" ht="15" x14ac:dyDescent="0.25">
      <c r="A153" s="131"/>
      <c r="B153" s="100"/>
      <c r="C153" s="123" t="str">
        <f ca="1">IF(PORTADA!$E$35="A",CONCATENATE(I153," ",G153),"")</f>
        <v xml:space="preserve">d) </v>
      </c>
      <c r="D153" s="102"/>
      <c r="G153" s="13" t="str">
        <f>IF(L153="FIN","",LOOKUP(I149,DATOS!A:A,DATOS!M:M))</f>
        <v/>
      </c>
      <c r="I153" s="10" t="s">
        <v>47</v>
      </c>
      <c r="J153" s="17">
        <f>LOOKUP(I149,DATOS!A:A,DATOS!F:F)</f>
        <v>5</v>
      </c>
      <c r="K153" s="18" t="str">
        <f>LOOKUP(I149,DATOS!A:A,DATOS!D:D)</f>
        <v>TEST 4</v>
      </c>
      <c r="L153" s="16" t="str">
        <f>IF(J153=J149,"","FIN")</f>
        <v>FIN</v>
      </c>
      <c r="M153" s="5"/>
      <c r="N153" s="5"/>
      <c r="O153" s="5"/>
      <c r="P153" s="6" t="s">
        <v>3</v>
      </c>
      <c r="Q153" s="5" t="str">
        <f>CONCATENATE(B153,P153)</f>
        <v>D</v>
      </c>
      <c r="R153" s="5"/>
    </row>
    <row r="154" spans="1:18" ht="15" x14ac:dyDescent="0.25">
      <c r="A154" s="92"/>
      <c r="B154" s="103"/>
      <c r="C154" s="126"/>
      <c r="D154" s="104"/>
    </row>
    <row r="155" spans="1:18" ht="15" x14ac:dyDescent="0.25">
      <c r="A155" s="92"/>
      <c r="B155" s="97"/>
      <c r="C155" s="122" t="str">
        <f ca="1">IF(PORTADA!$E$35="A",CONCATENATE(J155,".- ",G155),"")</f>
        <v xml:space="preserve">26.- </v>
      </c>
      <c r="D155" s="99"/>
      <c r="E155" s="92"/>
      <c r="F155" s="92"/>
      <c r="G155" s="15" t="str">
        <f>IF(L159="FIN","",LOOKUP(I155,DATOS!A:A,DATOS!G:G))</f>
        <v/>
      </c>
      <c r="H155" s="15">
        <f>IF(L159="FIN",0,LOOKUP(I155,DATOS!A:A,DATOS!N:N))</f>
        <v>0</v>
      </c>
      <c r="I155" s="10">
        <f>+I149+1</f>
        <v>66</v>
      </c>
      <c r="J155" s="7">
        <f>+J149+1</f>
        <v>26</v>
      </c>
      <c r="K155" s="5" t="s">
        <v>32</v>
      </c>
      <c r="L155" s="5" t="s">
        <v>33</v>
      </c>
      <c r="M155" s="5" t="s">
        <v>38</v>
      </c>
      <c r="N155" s="5" t="s">
        <v>34</v>
      </c>
      <c r="O155" s="5" t="s">
        <v>35</v>
      </c>
      <c r="P155" s="5" t="s">
        <v>36</v>
      </c>
      <c r="Q155" s="5" t="str">
        <f>CONCATENATE("X",H155)</f>
        <v>X0</v>
      </c>
      <c r="R155" s="5" t="s">
        <v>37</v>
      </c>
    </row>
    <row r="156" spans="1:18" ht="15" x14ac:dyDescent="0.25">
      <c r="A156" s="131">
        <f ca="1">IF($E$2="X",0,IF(J157&gt;2,H155,J157))</f>
        <v>0</v>
      </c>
      <c r="B156" s="100"/>
      <c r="C156" s="123" t="str">
        <f ca="1">IF(PORTADA!$E$35="A",CONCATENATE(I156," ",G156),"")</f>
        <v xml:space="preserve">a)  </v>
      </c>
      <c r="D156" s="102"/>
      <c r="G156" s="13" t="str">
        <f>IF(L159="FIN","",LOOKUP(I155,DATOS!A:A,DATOS!J:J))</f>
        <v/>
      </c>
      <c r="I156" s="10" t="s">
        <v>44</v>
      </c>
      <c r="J156" s="5" t="s">
        <v>5</v>
      </c>
      <c r="K156" s="5">
        <f>IF(L156&gt;0,0,O156)</f>
        <v>0</v>
      </c>
      <c r="L156" s="5">
        <f>IF(O157&gt;0,1,0)</f>
        <v>0</v>
      </c>
      <c r="M156" s="5">
        <f>IF(L156=1,-1/COUNTA(P156:P159),0)</f>
        <v>0</v>
      </c>
      <c r="N156" s="5">
        <f>COUNTA(B156:B159)</f>
        <v>0</v>
      </c>
      <c r="O156" s="5">
        <f>COUNTIF(Q156:Q159,Q155)</f>
        <v>0</v>
      </c>
      <c r="P156" s="6" t="s">
        <v>0</v>
      </c>
      <c r="Q156" s="5" t="str">
        <f>CONCATENATE(B156,P156)</f>
        <v>A</v>
      </c>
      <c r="R156" s="5">
        <f>IF(O156&gt;0,O156+N156,N156*3)</f>
        <v>0</v>
      </c>
    </row>
    <row r="157" spans="1:18" ht="15" x14ac:dyDescent="0.25">
      <c r="A157" s="131"/>
      <c r="B157" s="100"/>
      <c r="C157" s="123" t="str">
        <f ca="1">IF(PORTADA!$E$35="A",CONCATENATE(I157," ",G157),"")</f>
        <v xml:space="preserve">b)  </v>
      </c>
      <c r="D157" s="102"/>
      <c r="G157" s="13" t="str">
        <f>IF(L159="FIN","",LOOKUP(I155,DATOS!A:A,DATOS!K:K))</f>
        <v/>
      </c>
      <c r="I157" s="10" t="s">
        <v>45</v>
      </c>
      <c r="J157" s="5">
        <f ca="1">IF(PORTADA!$E$35="A",R156,0)</f>
        <v>0</v>
      </c>
      <c r="K157" s="5"/>
      <c r="L157" s="5"/>
      <c r="M157" s="5"/>
      <c r="N157" s="5"/>
      <c r="O157" s="5">
        <f>N156-O156</f>
        <v>0</v>
      </c>
      <c r="P157" s="6" t="s">
        <v>1</v>
      </c>
      <c r="Q157" s="5" t="str">
        <f>CONCATENATE(B157,P157)</f>
        <v>B</v>
      </c>
      <c r="R157" s="5"/>
    </row>
    <row r="158" spans="1:18" ht="15" x14ac:dyDescent="0.25">
      <c r="A158" s="131"/>
      <c r="B158" s="100"/>
      <c r="C158" s="123" t="str">
        <f ca="1">IF(PORTADA!$E$35="A",CONCATENATE(I158," ",G158),"")</f>
        <v xml:space="preserve">c)  </v>
      </c>
      <c r="D158" s="102"/>
      <c r="G158" s="13" t="str">
        <f>IF(L159="FIN","",LOOKUP(I155,DATOS!A:A,DATOS!L:L))</f>
        <v/>
      </c>
      <c r="I158" s="10" t="s">
        <v>46</v>
      </c>
      <c r="J158" s="5"/>
      <c r="K158" s="5"/>
      <c r="L158" s="5"/>
      <c r="M158" s="5"/>
      <c r="N158" s="5"/>
      <c r="O158" s="5"/>
      <c r="P158" s="6" t="s">
        <v>2</v>
      </c>
      <c r="Q158" s="5" t="str">
        <f>CONCATENATE(B158,P158)</f>
        <v>C</v>
      </c>
      <c r="R158" s="5"/>
    </row>
    <row r="159" spans="1:18" ht="15" x14ac:dyDescent="0.25">
      <c r="A159" s="131"/>
      <c r="B159" s="100"/>
      <c r="C159" s="123" t="str">
        <f ca="1">IF(PORTADA!$E$35="A",CONCATENATE(I159," ",G159),"")</f>
        <v xml:space="preserve">d) </v>
      </c>
      <c r="D159" s="102"/>
      <c r="G159" s="13" t="str">
        <f>IF(L159="FIN","",LOOKUP(I155,DATOS!A:A,DATOS!M:M))</f>
        <v/>
      </c>
      <c r="I159" s="10" t="s">
        <v>47</v>
      </c>
      <c r="J159" s="17">
        <f>LOOKUP(I155,DATOS!A:A,DATOS!F:F)</f>
        <v>6</v>
      </c>
      <c r="K159" s="18" t="str">
        <f>LOOKUP(I155,DATOS!A:A,DATOS!D:D)</f>
        <v>TEST 4</v>
      </c>
      <c r="L159" s="16" t="str">
        <f>IF(J159=J155,"","FIN")</f>
        <v>FIN</v>
      </c>
      <c r="M159" s="5"/>
      <c r="N159" s="5"/>
      <c r="O159" s="5"/>
      <c r="P159" s="6" t="s">
        <v>3</v>
      </c>
      <c r="Q159" s="5" t="str">
        <f>CONCATENATE(B159,P159)</f>
        <v>D</v>
      </c>
      <c r="R159" s="5"/>
    </row>
    <row r="160" spans="1:18" ht="15" x14ac:dyDescent="0.25">
      <c r="A160" s="92"/>
      <c r="B160" s="103"/>
      <c r="C160" s="126"/>
      <c r="D160" s="104"/>
    </row>
    <row r="161" spans="1:18" ht="15" x14ac:dyDescent="0.25">
      <c r="A161" s="92"/>
      <c r="B161" s="97"/>
      <c r="C161" s="122" t="str">
        <f ca="1">IF(PORTADA!$E$35="A",CONCATENATE(J161,".- ",G161),"")</f>
        <v xml:space="preserve">27.- </v>
      </c>
      <c r="D161" s="99"/>
      <c r="E161" s="92"/>
      <c r="F161" s="92"/>
      <c r="G161" s="15" t="str">
        <f>IF(L165="FIN","",LOOKUP(I161,DATOS!A:A,DATOS!G:G))</f>
        <v/>
      </c>
      <c r="H161" s="15">
        <f>IF(L165="FIN",0,LOOKUP(I161,DATOS!A:A,DATOS!N:N))</f>
        <v>0</v>
      </c>
      <c r="I161" s="10">
        <f>+I155+1</f>
        <v>67</v>
      </c>
      <c r="J161" s="7">
        <f>+J155+1</f>
        <v>27</v>
      </c>
      <c r="K161" s="5" t="s">
        <v>32</v>
      </c>
      <c r="L161" s="5" t="s">
        <v>33</v>
      </c>
      <c r="M161" s="5" t="s">
        <v>38</v>
      </c>
      <c r="N161" s="5" t="s">
        <v>34</v>
      </c>
      <c r="O161" s="5" t="s">
        <v>35</v>
      </c>
      <c r="P161" s="5" t="s">
        <v>36</v>
      </c>
      <c r="Q161" s="5" t="str">
        <f>CONCATENATE("X",H161)</f>
        <v>X0</v>
      </c>
      <c r="R161" s="5" t="s">
        <v>37</v>
      </c>
    </row>
    <row r="162" spans="1:18" ht="15" x14ac:dyDescent="0.25">
      <c r="A162" s="131">
        <f ca="1">IF($E$2="X",0,IF(J163&gt;2,H161,J163))</f>
        <v>0</v>
      </c>
      <c r="B162" s="100"/>
      <c r="C162" s="123" t="str">
        <f ca="1">IF(PORTADA!$E$35="A",CONCATENATE(I162," ",G162),"")</f>
        <v xml:space="preserve">a)  </v>
      </c>
      <c r="D162" s="102"/>
      <c r="G162" s="13" t="str">
        <f>IF(L165="FIN","",LOOKUP(I161,DATOS!A:A,DATOS!J:J))</f>
        <v/>
      </c>
      <c r="I162" s="10" t="s">
        <v>44</v>
      </c>
      <c r="J162" s="5" t="s">
        <v>5</v>
      </c>
      <c r="K162" s="5">
        <f>IF(L162&gt;0,0,O162)</f>
        <v>0</v>
      </c>
      <c r="L162" s="5">
        <f>IF(O163&gt;0,1,0)</f>
        <v>0</v>
      </c>
      <c r="M162" s="5">
        <f>IF(L162=1,-1/COUNTA(P162:P165),0)</f>
        <v>0</v>
      </c>
      <c r="N162" s="5">
        <f>COUNTA(B162:B165)</f>
        <v>0</v>
      </c>
      <c r="O162" s="5">
        <f>COUNTIF(Q162:Q165,Q161)</f>
        <v>0</v>
      </c>
      <c r="P162" s="6" t="s">
        <v>0</v>
      </c>
      <c r="Q162" s="5" t="str">
        <f>CONCATENATE(B162,P162)</f>
        <v>A</v>
      </c>
      <c r="R162" s="5">
        <f>IF(O162&gt;0,O162+N162,N162*3)</f>
        <v>0</v>
      </c>
    </row>
    <row r="163" spans="1:18" ht="15" x14ac:dyDescent="0.25">
      <c r="A163" s="131"/>
      <c r="B163" s="100"/>
      <c r="C163" s="123" t="str">
        <f ca="1">IF(PORTADA!$E$35="A",CONCATENATE(I163," ",G163),"")</f>
        <v xml:space="preserve">b)  </v>
      </c>
      <c r="D163" s="102"/>
      <c r="G163" s="13" t="str">
        <f>IF(L165="FIN","",LOOKUP(I161,DATOS!A:A,DATOS!K:K))</f>
        <v/>
      </c>
      <c r="I163" s="10" t="s">
        <v>45</v>
      </c>
      <c r="J163" s="5">
        <f ca="1">IF(PORTADA!$E$35="A",R162,0)</f>
        <v>0</v>
      </c>
      <c r="K163" s="5"/>
      <c r="L163" s="5"/>
      <c r="M163" s="5"/>
      <c r="N163" s="5"/>
      <c r="O163" s="5">
        <f>N162-O162</f>
        <v>0</v>
      </c>
      <c r="P163" s="6" t="s">
        <v>1</v>
      </c>
      <c r="Q163" s="5" t="str">
        <f>CONCATENATE(B163,P163)</f>
        <v>B</v>
      </c>
      <c r="R163" s="5"/>
    </row>
    <row r="164" spans="1:18" ht="15" x14ac:dyDescent="0.25">
      <c r="A164" s="131"/>
      <c r="B164" s="100"/>
      <c r="C164" s="123" t="str">
        <f ca="1">IF(PORTADA!$E$35="A",CONCATENATE(I164," ",G164),"")</f>
        <v xml:space="preserve">c)  </v>
      </c>
      <c r="D164" s="102"/>
      <c r="G164" s="13" t="str">
        <f>IF(L165="FIN","",LOOKUP(I161,DATOS!A:A,DATOS!L:L))</f>
        <v/>
      </c>
      <c r="I164" s="10" t="s">
        <v>46</v>
      </c>
      <c r="J164" s="5"/>
      <c r="K164" s="5"/>
      <c r="L164" s="5"/>
      <c r="M164" s="5"/>
      <c r="N164" s="5"/>
      <c r="O164" s="5"/>
      <c r="P164" s="6" t="s">
        <v>2</v>
      </c>
      <c r="Q164" s="5" t="str">
        <f>CONCATENATE(B164,P164)</f>
        <v>C</v>
      </c>
      <c r="R164" s="5"/>
    </row>
    <row r="165" spans="1:18" ht="15" x14ac:dyDescent="0.25">
      <c r="A165" s="131"/>
      <c r="B165" s="100"/>
      <c r="C165" s="123" t="str">
        <f ca="1">IF(PORTADA!$E$35="A",CONCATENATE(I165," ",G165),"")</f>
        <v xml:space="preserve">d) </v>
      </c>
      <c r="D165" s="102"/>
      <c r="G165" s="13" t="str">
        <f>IF(L165="FIN","",LOOKUP(I161,DATOS!A:A,DATOS!M:M))</f>
        <v/>
      </c>
      <c r="I165" s="10" t="s">
        <v>47</v>
      </c>
      <c r="J165" s="17">
        <f>LOOKUP(I161,DATOS!A:A,DATOS!F:F)</f>
        <v>7</v>
      </c>
      <c r="K165" s="18" t="str">
        <f>LOOKUP(I161,DATOS!A:A,DATOS!D:D)</f>
        <v>TEST 4</v>
      </c>
      <c r="L165" s="16" t="str">
        <f>IF(J165=J161,"","FIN")</f>
        <v>FIN</v>
      </c>
      <c r="M165" s="5"/>
      <c r="N165" s="5"/>
      <c r="O165" s="5"/>
      <c r="P165" s="6" t="s">
        <v>3</v>
      </c>
      <c r="Q165" s="5" t="str">
        <f>CONCATENATE(B165,P165)</f>
        <v>D</v>
      </c>
      <c r="R165" s="5"/>
    </row>
    <row r="166" spans="1:18" ht="15" x14ac:dyDescent="0.25">
      <c r="A166" s="92"/>
      <c r="B166" s="103"/>
      <c r="C166" s="126"/>
      <c r="D166" s="104"/>
    </row>
    <row r="167" spans="1:18" ht="15" x14ac:dyDescent="0.25">
      <c r="A167" s="92"/>
      <c r="B167" s="97"/>
      <c r="C167" s="122" t="str">
        <f ca="1">IF(PORTADA!$E$35="A",CONCATENATE(J167,".- ",G167),"")</f>
        <v xml:space="preserve">28.- </v>
      </c>
      <c r="D167" s="99"/>
      <c r="E167" s="92"/>
      <c r="F167" s="92"/>
      <c r="G167" s="15" t="str">
        <f>IF(L171="FIN","",LOOKUP(I167,DATOS!A:A,DATOS!G:G))</f>
        <v/>
      </c>
      <c r="H167" s="15">
        <f>IF(L171="FIN",0,LOOKUP(I167,DATOS!A:A,DATOS!N:N))</f>
        <v>0</v>
      </c>
      <c r="I167" s="10">
        <f>+I161+1</f>
        <v>68</v>
      </c>
      <c r="J167" s="7">
        <f>+J161+1</f>
        <v>28</v>
      </c>
      <c r="K167" s="5" t="s">
        <v>32</v>
      </c>
      <c r="L167" s="5" t="s">
        <v>33</v>
      </c>
      <c r="M167" s="5" t="s">
        <v>38</v>
      </c>
      <c r="N167" s="5" t="s">
        <v>34</v>
      </c>
      <c r="O167" s="5" t="s">
        <v>35</v>
      </c>
      <c r="P167" s="5" t="s">
        <v>36</v>
      </c>
      <c r="Q167" s="5" t="str">
        <f>CONCATENATE("X",H167)</f>
        <v>X0</v>
      </c>
      <c r="R167" s="5" t="s">
        <v>37</v>
      </c>
    </row>
    <row r="168" spans="1:18" ht="15" x14ac:dyDescent="0.25">
      <c r="A168" s="131">
        <f ca="1">IF($E$2="X",0,IF(J169&gt;2,H167,J169))</f>
        <v>0</v>
      </c>
      <c r="B168" s="100"/>
      <c r="C168" s="123" t="str">
        <f ca="1">IF(PORTADA!$E$35="A",CONCATENATE(I168," ",G168),"")</f>
        <v xml:space="preserve">a)  </v>
      </c>
      <c r="D168" s="102"/>
      <c r="G168" s="13" t="str">
        <f>IF(L171="FIN","",LOOKUP(I167,DATOS!A:A,DATOS!J:J))</f>
        <v/>
      </c>
      <c r="I168" s="10" t="s">
        <v>44</v>
      </c>
      <c r="J168" s="5" t="s">
        <v>5</v>
      </c>
      <c r="K168" s="5">
        <f>IF(L168&gt;0,0,O168)</f>
        <v>0</v>
      </c>
      <c r="L168" s="5">
        <f>IF(O169&gt;0,1,0)</f>
        <v>0</v>
      </c>
      <c r="M168" s="5">
        <f>IF(L168=1,-1/COUNTA(P168:P171),0)</f>
        <v>0</v>
      </c>
      <c r="N168" s="5">
        <f>COUNTA(B168:B171)</f>
        <v>0</v>
      </c>
      <c r="O168" s="5">
        <f>COUNTIF(Q168:Q171,Q167)</f>
        <v>0</v>
      </c>
      <c r="P168" s="6" t="s">
        <v>0</v>
      </c>
      <c r="Q168" s="5" t="str">
        <f>CONCATENATE(B168,P168)</f>
        <v>A</v>
      </c>
      <c r="R168" s="5">
        <f>IF(O168&gt;0,O168+N168,N168*3)</f>
        <v>0</v>
      </c>
    </row>
    <row r="169" spans="1:18" ht="15" x14ac:dyDescent="0.25">
      <c r="A169" s="131"/>
      <c r="B169" s="100"/>
      <c r="C169" s="123" t="str">
        <f ca="1">IF(PORTADA!$E$35="A",CONCATENATE(I169," ",G169),"")</f>
        <v xml:space="preserve">b)  </v>
      </c>
      <c r="D169" s="102"/>
      <c r="G169" s="13" t="str">
        <f>IF(L171="FIN","",LOOKUP(I167,DATOS!A:A,DATOS!K:K))</f>
        <v/>
      </c>
      <c r="I169" s="10" t="s">
        <v>45</v>
      </c>
      <c r="J169" s="5">
        <f ca="1">IF(PORTADA!$E$35="A",R168,0)</f>
        <v>0</v>
      </c>
      <c r="K169" s="5"/>
      <c r="L169" s="5"/>
      <c r="M169" s="5"/>
      <c r="N169" s="5"/>
      <c r="O169" s="5">
        <f>N168-O168</f>
        <v>0</v>
      </c>
      <c r="P169" s="6" t="s">
        <v>1</v>
      </c>
      <c r="Q169" s="5" t="str">
        <f>CONCATENATE(B169,P169)</f>
        <v>B</v>
      </c>
      <c r="R169" s="5"/>
    </row>
    <row r="170" spans="1:18" ht="15" x14ac:dyDescent="0.25">
      <c r="A170" s="131"/>
      <c r="B170" s="100"/>
      <c r="C170" s="123" t="str">
        <f ca="1">IF(PORTADA!$E$35="A",CONCATENATE(I170," ",G170),"")</f>
        <v xml:space="preserve">c)  </v>
      </c>
      <c r="D170" s="102"/>
      <c r="G170" s="13" t="str">
        <f>IF(L171="FIN","",LOOKUP(I167,DATOS!A:A,DATOS!L:L))</f>
        <v/>
      </c>
      <c r="I170" s="10" t="s">
        <v>46</v>
      </c>
      <c r="J170" s="5"/>
      <c r="K170" s="5"/>
      <c r="L170" s="5"/>
      <c r="M170" s="5"/>
      <c r="N170" s="5"/>
      <c r="O170" s="5"/>
      <c r="P170" s="6" t="s">
        <v>2</v>
      </c>
      <c r="Q170" s="5" t="str">
        <f>CONCATENATE(B170,P170)</f>
        <v>C</v>
      </c>
      <c r="R170" s="5"/>
    </row>
    <row r="171" spans="1:18" ht="15" x14ac:dyDescent="0.25">
      <c r="A171" s="131"/>
      <c r="B171" s="100"/>
      <c r="C171" s="123" t="str">
        <f ca="1">IF(PORTADA!$E$35="A",CONCATENATE(I171," ",G171),"")</f>
        <v xml:space="preserve">d) </v>
      </c>
      <c r="D171" s="102"/>
      <c r="G171" s="13" t="str">
        <f>IF(L171="FIN","",LOOKUP(I167,DATOS!A:A,DATOS!M:M))</f>
        <v/>
      </c>
      <c r="I171" s="10" t="s">
        <v>47</v>
      </c>
      <c r="J171" s="17">
        <f>LOOKUP(I167,DATOS!A:A,DATOS!F:F)</f>
        <v>8</v>
      </c>
      <c r="K171" s="18" t="str">
        <f>LOOKUP(I167,DATOS!A:A,DATOS!D:D)</f>
        <v>TEST 4</v>
      </c>
      <c r="L171" s="16" t="str">
        <f>IF(J171=J167,"","FIN")</f>
        <v>FIN</v>
      </c>
      <c r="M171" s="5"/>
      <c r="N171" s="5"/>
      <c r="O171" s="5"/>
      <c r="P171" s="6" t="s">
        <v>3</v>
      </c>
      <c r="Q171" s="5" t="str">
        <f>CONCATENATE(B171,P171)</f>
        <v>D</v>
      </c>
      <c r="R171" s="5"/>
    </row>
    <row r="172" spans="1:18" ht="15" x14ac:dyDescent="0.25">
      <c r="A172" s="92"/>
      <c r="B172" s="103"/>
      <c r="C172" s="126"/>
      <c r="D172" s="104"/>
    </row>
    <row r="173" spans="1:18" ht="15" x14ac:dyDescent="0.25">
      <c r="A173" s="92"/>
      <c r="B173" s="97"/>
      <c r="C173" s="122" t="str">
        <f ca="1">IF(PORTADA!$E$35="A",CONCATENATE(J173,".- ",G173),"")</f>
        <v xml:space="preserve">29.- </v>
      </c>
      <c r="D173" s="99"/>
      <c r="E173" s="92"/>
      <c r="F173" s="92"/>
      <c r="G173" s="15" t="str">
        <f>IF(L177="FIN","",LOOKUP(I173,DATOS!A:A,DATOS!G:G))</f>
        <v/>
      </c>
      <c r="H173" s="15">
        <f>IF(L177="FIN",0,LOOKUP(I173,DATOS!A:A,DATOS!N:N))</f>
        <v>0</v>
      </c>
      <c r="I173" s="10">
        <f>+I167+1</f>
        <v>69</v>
      </c>
      <c r="J173" s="7">
        <f>+J167+1</f>
        <v>29</v>
      </c>
      <c r="K173" s="5" t="s">
        <v>32</v>
      </c>
      <c r="L173" s="5" t="s">
        <v>33</v>
      </c>
      <c r="M173" s="5" t="s">
        <v>38</v>
      </c>
      <c r="N173" s="5" t="s">
        <v>34</v>
      </c>
      <c r="O173" s="5" t="s">
        <v>35</v>
      </c>
      <c r="P173" s="5" t="s">
        <v>36</v>
      </c>
      <c r="Q173" s="5" t="str">
        <f>CONCATENATE("X",H173)</f>
        <v>X0</v>
      </c>
      <c r="R173" s="5" t="s">
        <v>37</v>
      </c>
    </row>
    <row r="174" spans="1:18" ht="15" x14ac:dyDescent="0.25">
      <c r="A174" s="131">
        <f ca="1">IF($E$2="X",0,IF(J175&gt;2,H173,J175))</f>
        <v>0</v>
      </c>
      <c r="B174" s="100"/>
      <c r="C174" s="123" t="str">
        <f ca="1">IF(PORTADA!$E$35="A",CONCATENATE(I174," ",G174),"")</f>
        <v xml:space="preserve">a)  </v>
      </c>
      <c r="D174" s="102"/>
      <c r="G174" s="13" t="str">
        <f>IF(L177="FIN","",LOOKUP(I173,DATOS!A:A,DATOS!J:J))</f>
        <v/>
      </c>
      <c r="I174" s="10" t="s">
        <v>44</v>
      </c>
      <c r="J174" s="5" t="s">
        <v>5</v>
      </c>
      <c r="K174" s="5">
        <f>IF(L174&gt;0,0,O174)</f>
        <v>0</v>
      </c>
      <c r="L174" s="5">
        <f>IF(O175&gt;0,1,0)</f>
        <v>0</v>
      </c>
      <c r="M174" s="5">
        <f>IF(L174=1,-1/COUNTA(P174:P177),0)</f>
        <v>0</v>
      </c>
      <c r="N174" s="5">
        <f>COUNTA(B174:B177)</f>
        <v>0</v>
      </c>
      <c r="O174" s="5">
        <f>COUNTIF(Q174:Q177,Q173)</f>
        <v>0</v>
      </c>
      <c r="P174" s="6" t="s">
        <v>0</v>
      </c>
      <c r="Q174" s="5" t="str">
        <f>CONCATENATE(B174,P174)</f>
        <v>A</v>
      </c>
      <c r="R174" s="5">
        <f>IF(O174&gt;0,O174+N174,N174*3)</f>
        <v>0</v>
      </c>
    </row>
    <row r="175" spans="1:18" ht="15" x14ac:dyDescent="0.25">
      <c r="A175" s="131"/>
      <c r="B175" s="100"/>
      <c r="C175" s="123" t="str">
        <f ca="1">IF(PORTADA!$E$35="A",CONCATENATE(I175," ",G175),"")</f>
        <v xml:space="preserve">b)  </v>
      </c>
      <c r="D175" s="102"/>
      <c r="G175" s="13" t="str">
        <f>IF(L177="FIN","",LOOKUP(I173,DATOS!A:A,DATOS!K:K))</f>
        <v/>
      </c>
      <c r="I175" s="10" t="s">
        <v>45</v>
      </c>
      <c r="J175" s="5">
        <f ca="1">IF(PORTADA!$E$35="A",R174,0)</f>
        <v>0</v>
      </c>
      <c r="K175" s="5"/>
      <c r="L175" s="5"/>
      <c r="M175" s="5"/>
      <c r="N175" s="5"/>
      <c r="O175" s="5">
        <f>N174-O174</f>
        <v>0</v>
      </c>
      <c r="P175" s="6" t="s">
        <v>1</v>
      </c>
      <c r="Q175" s="5" t="str">
        <f>CONCATENATE(B175,P175)</f>
        <v>B</v>
      </c>
      <c r="R175" s="5"/>
    </row>
    <row r="176" spans="1:18" ht="15" x14ac:dyDescent="0.25">
      <c r="A176" s="131"/>
      <c r="B176" s="100"/>
      <c r="C176" s="123" t="str">
        <f ca="1">IF(PORTADA!$E$35="A",CONCATENATE(I176," ",G176),"")</f>
        <v xml:space="preserve">c)  </v>
      </c>
      <c r="D176" s="102"/>
      <c r="G176" s="13" t="str">
        <f>IF(L177="FIN","",LOOKUP(I173,DATOS!A:A,DATOS!L:L))</f>
        <v/>
      </c>
      <c r="I176" s="10" t="s">
        <v>46</v>
      </c>
      <c r="J176" s="5"/>
      <c r="K176" s="5"/>
      <c r="L176" s="5"/>
      <c r="M176" s="5"/>
      <c r="N176" s="5"/>
      <c r="O176" s="5"/>
      <c r="P176" s="6" t="s">
        <v>2</v>
      </c>
      <c r="Q176" s="5" t="str">
        <f>CONCATENATE(B176,P176)</f>
        <v>C</v>
      </c>
      <c r="R176" s="5"/>
    </row>
    <row r="177" spans="1:18" ht="15" x14ac:dyDescent="0.25">
      <c r="A177" s="131"/>
      <c r="B177" s="100"/>
      <c r="C177" s="123" t="str">
        <f ca="1">IF(PORTADA!$E$35="A",CONCATENATE(I177," ",G177),"")</f>
        <v xml:space="preserve">d) </v>
      </c>
      <c r="D177" s="102"/>
      <c r="G177" s="13" t="str">
        <f>IF(L177="FIN","",LOOKUP(I173,DATOS!A:A,DATOS!M:M))</f>
        <v/>
      </c>
      <c r="I177" s="10" t="s">
        <v>47</v>
      </c>
      <c r="J177" s="17">
        <f>LOOKUP(I173,DATOS!A:A,DATOS!F:F)</f>
        <v>9</v>
      </c>
      <c r="K177" s="18" t="str">
        <f>LOOKUP(I173,DATOS!A:A,DATOS!D:D)</f>
        <v>TEST 4</v>
      </c>
      <c r="L177" s="16" t="str">
        <f>IF(J177=J173,"","FIN")</f>
        <v>FIN</v>
      </c>
      <c r="M177" s="5"/>
      <c r="N177" s="5"/>
      <c r="O177" s="5"/>
      <c r="P177" s="6" t="s">
        <v>3</v>
      </c>
      <c r="Q177" s="5" t="str">
        <f>CONCATENATE(B177,P177)</f>
        <v>D</v>
      </c>
      <c r="R177" s="5"/>
    </row>
    <row r="178" spans="1:18" ht="15" x14ac:dyDescent="0.25">
      <c r="A178" s="92"/>
      <c r="B178" s="103"/>
      <c r="C178" s="126"/>
      <c r="D178" s="104"/>
    </row>
    <row r="179" spans="1:18" ht="15" x14ac:dyDescent="0.25">
      <c r="A179" s="92"/>
      <c r="B179" s="97"/>
      <c r="C179" s="122" t="str">
        <f ca="1">IF(PORTADA!$E$35="A",CONCATENATE(J179,".- ",G179),"")</f>
        <v xml:space="preserve">30.- </v>
      </c>
      <c r="D179" s="99"/>
      <c r="E179" s="92"/>
      <c r="F179" s="92"/>
      <c r="G179" s="15" t="str">
        <f>IF(L183="FIN","",LOOKUP(I179,DATOS!A:A,DATOS!G:G))</f>
        <v/>
      </c>
      <c r="H179" s="15">
        <f>IF(L183="FIN",0,LOOKUP(I179,DATOS!A:A,DATOS!N:N))</f>
        <v>0</v>
      </c>
      <c r="I179" s="10">
        <f>+I173+1</f>
        <v>70</v>
      </c>
      <c r="J179" s="7">
        <f>+J173+1</f>
        <v>30</v>
      </c>
      <c r="K179" s="5" t="s">
        <v>32</v>
      </c>
      <c r="L179" s="5" t="s">
        <v>33</v>
      </c>
      <c r="M179" s="5" t="s">
        <v>38</v>
      </c>
      <c r="N179" s="5" t="s">
        <v>34</v>
      </c>
      <c r="O179" s="5" t="s">
        <v>35</v>
      </c>
      <c r="P179" s="5" t="s">
        <v>36</v>
      </c>
      <c r="Q179" s="5" t="str">
        <f>CONCATENATE("X",H179)</f>
        <v>X0</v>
      </c>
      <c r="R179" s="5" t="s">
        <v>37</v>
      </c>
    </row>
    <row r="180" spans="1:18" ht="15" x14ac:dyDescent="0.25">
      <c r="A180" s="131">
        <f ca="1">IF($E$2="X",0,IF(J181&gt;2,H179,J181))</f>
        <v>0</v>
      </c>
      <c r="B180" s="100"/>
      <c r="C180" s="123" t="str">
        <f ca="1">IF(PORTADA!$E$35="A",CONCATENATE(I180," ",G180),"")</f>
        <v xml:space="preserve">a)  </v>
      </c>
      <c r="D180" s="102"/>
      <c r="G180" s="13" t="str">
        <f>IF(L183="FIN","",LOOKUP(I179,DATOS!A:A,DATOS!J:J))</f>
        <v/>
      </c>
      <c r="I180" s="10" t="s">
        <v>44</v>
      </c>
      <c r="J180" s="5" t="s">
        <v>5</v>
      </c>
      <c r="K180" s="5">
        <f>IF(L180&gt;0,0,O180)</f>
        <v>0</v>
      </c>
      <c r="L180" s="5">
        <f>IF(O181&gt;0,1,0)</f>
        <v>0</v>
      </c>
      <c r="M180" s="5">
        <f>IF(L180=1,-1/COUNTA(P180:P183),0)</f>
        <v>0</v>
      </c>
      <c r="N180" s="5">
        <f>COUNTA(B180:B183)</f>
        <v>0</v>
      </c>
      <c r="O180" s="5">
        <f>COUNTIF(Q180:Q183,Q179)</f>
        <v>0</v>
      </c>
      <c r="P180" s="6" t="s">
        <v>0</v>
      </c>
      <c r="Q180" s="5" t="str">
        <f>CONCATENATE(B180,P180)</f>
        <v>A</v>
      </c>
      <c r="R180" s="5">
        <f>IF(O180&gt;0,O180+N180,N180*3)</f>
        <v>0</v>
      </c>
    </row>
    <row r="181" spans="1:18" ht="15" x14ac:dyDescent="0.25">
      <c r="A181" s="131"/>
      <c r="B181" s="100"/>
      <c r="C181" s="123" t="str">
        <f ca="1">IF(PORTADA!$E$35="A",CONCATENATE(I181," ",G181),"")</f>
        <v xml:space="preserve">b)  </v>
      </c>
      <c r="D181" s="102"/>
      <c r="G181" s="13" t="str">
        <f>IF(L183="FIN","",LOOKUP(I179,DATOS!A:A,DATOS!K:K))</f>
        <v/>
      </c>
      <c r="I181" s="10" t="s">
        <v>45</v>
      </c>
      <c r="J181" s="5">
        <f ca="1">IF(PORTADA!$E$35="A",R180,0)</f>
        <v>0</v>
      </c>
      <c r="K181" s="5"/>
      <c r="L181" s="5"/>
      <c r="M181" s="5"/>
      <c r="N181" s="5"/>
      <c r="O181" s="5">
        <f>N180-O180</f>
        <v>0</v>
      </c>
      <c r="P181" s="6" t="s">
        <v>1</v>
      </c>
      <c r="Q181" s="5" t="str">
        <f>CONCATENATE(B181,P181)</f>
        <v>B</v>
      </c>
      <c r="R181" s="5"/>
    </row>
    <row r="182" spans="1:18" ht="15" x14ac:dyDescent="0.25">
      <c r="A182" s="131"/>
      <c r="B182" s="100"/>
      <c r="C182" s="123" t="str">
        <f ca="1">IF(PORTADA!$E$35="A",CONCATENATE(I182," ",G182),"")</f>
        <v xml:space="preserve">c)  </v>
      </c>
      <c r="D182" s="102"/>
      <c r="G182" s="13" t="str">
        <f>IF(L183="FIN","",LOOKUP(I179,DATOS!A:A,DATOS!L:L))</f>
        <v/>
      </c>
      <c r="I182" s="10" t="s">
        <v>46</v>
      </c>
      <c r="J182" s="5"/>
      <c r="K182" s="5"/>
      <c r="L182" s="5"/>
      <c r="M182" s="5"/>
      <c r="N182" s="5"/>
      <c r="O182" s="5"/>
      <c r="P182" s="6" t="s">
        <v>2</v>
      </c>
      <c r="Q182" s="5" t="str">
        <f>CONCATENATE(B182,P182)</f>
        <v>C</v>
      </c>
      <c r="R182" s="5"/>
    </row>
    <row r="183" spans="1:18" ht="15" x14ac:dyDescent="0.25">
      <c r="A183" s="131"/>
      <c r="B183" s="100"/>
      <c r="C183" s="123" t="str">
        <f ca="1">IF(PORTADA!$E$35="A",CONCATENATE(I183," ",G183),"")</f>
        <v xml:space="preserve">d) </v>
      </c>
      <c r="D183" s="102"/>
      <c r="G183" s="13" t="str">
        <f>IF(L183="FIN","",LOOKUP(I179,DATOS!A:A,DATOS!M:M))</f>
        <v/>
      </c>
      <c r="I183" s="10" t="s">
        <v>47</v>
      </c>
      <c r="J183" s="17">
        <f>LOOKUP(I179,DATOS!A:A,DATOS!F:F)</f>
        <v>10</v>
      </c>
      <c r="K183" s="18" t="str">
        <f>LOOKUP(I179,DATOS!A:A,DATOS!D:D)</f>
        <v>TEST 4</v>
      </c>
      <c r="L183" s="16" t="str">
        <f>IF(J183=J179,"","FIN")</f>
        <v>FIN</v>
      </c>
      <c r="M183" s="5"/>
      <c r="N183" s="5"/>
      <c r="O183" s="5"/>
      <c r="P183" s="6" t="s">
        <v>3</v>
      </c>
      <c r="Q183" s="5" t="str">
        <f>CONCATENATE(B183,P183)</f>
        <v>D</v>
      </c>
      <c r="R183" s="5"/>
    </row>
    <row r="184" spans="1:18" ht="15" x14ac:dyDescent="0.25">
      <c r="A184" s="92"/>
      <c r="B184" s="103"/>
      <c r="C184" s="126"/>
      <c r="D184" s="104"/>
    </row>
    <row r="185" spans="1:18" ht="15" hidden="1" x14ac:dyDescent="0.25"/>
    <row r="186" spans="1:18" ht="15" hidden="1" x14ac:dyDescent="0.25"/>
    <row r="187" spans="1:18" ht="15" hidden="1" x14ac:dyDescent="0.25"/>
    <row r="188" spans="1:18" ht="15" hidden="1" x14ac:dyDescent="0.25"/>
    <row r="189" spans="1:18" ht="15" hidden="1" x14ac:dyDescent="0.25"/>
    <row r="190" spans="1:18" ht="15" hidden="1" x14ac:dyDescent="0.25"/>
    <row r="191" spans="1:18" ht="15" hidden="1" x14ac:dyDescent="0.25"/>
    <row r="192" spans="1:18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0" hidden="1" customHeight="1" x14ac:dyDescent="0.25"/>
    <row r="221" ht="0" hidden="1" customHeight="1" x14ac:dyDescent="0.25"/>
    <row r="222" ht="0" hidden="1" customHeight="1" x14ac:dyDescent="0.25"/>
    <row r="223" ht="0" hidden="1" customHeight="1" x14ac:dyDescent="0.25"/>
    <row r="224" ht="0" hidden="1" customHeight="1" x14ac:dyDescent="0.25"/>
    <row r="225" ht="0" hidden="1" customHeight="1" x14ac:dyDescent="0.25"/>
    <row r="226" ht="0" hidden="1" customHeight="1" x14ac:dyDescent="0.25"/>
    <row r="227" ht="0" hidden="1" customHeight="1" x14ac:dyDescent="0.25"/>
    <row r="228" ht="0" hidden="1" customHeight="1" x14ac:dyDescent="0.25"/>
    <row r="229" ht="0" hidden="1" customHeight="1" x14ac:dyDescent="0.25"/>
    <row r="230" ht="0" hidden="1" customHeight="1" x14ac:dyDescent="0.25"/>
    <row r="231" ht="0" hidden="1" customHeight="1" x14ac:dyDescent="0.25"/>
    <row r="232" ht="0" hidden="1" customHeight="1" x14ac:dyDescent="0.25"/>
    <row r="233" ht="0" hidden="1" customHeight="1" x14ac:dyDescent="0.25"/>
    <row r="234" ht="0" hidden="1" customHeight="1" x14ac:dyDescent="0.25"/>
    <row r="235" ht="0" hidden="1" customHeight="1" x14ac:dyDescent="0.25"/>
    <row r="236" ht="0" hidden="1" customHeight="1" x14ac:dyDescent="0.25"/>
    <row r="237" ht="0" hidden="1" customHeight="1" x14ac:dyDescent="0.25"/>
    <row r="238" ht="0" hidden="1" customHeight="1" x14ac:dyDescent="0.25"/>
    <row r="239" ht="0" hidden="1" customHeight="1" x14ac:dyDescent="0.25"/>
    <row r="240" ht="0" hidden="1" customHeight="1" x14ac:dyDescent="0.25"/>
    <row r="241" ht="0" hidden="1" customHeight="1" x14ac:dyDescent="0.25"/>
    <row r="242" ht="0" hidden="1" customHeight="1" x14ac:dyDescent="0.25"/>
    <row r="243" ht="0" hidden="1" customHeight="1" x14ac:dyDescent="0.25"/>
    <row r="244" ht="0" hidden="1" customHeight="1" x14ac:dyDescent="0.25"/>
    <row r="245" ht="0" hidden="1" customHeight="1" x14ac:dyDescent="0.25"/>
    <row r="246" ht="0" hidden="1" customHeight="1" x14ac:dyDescent="0.25"/>
    <row r="247" ht="0" hidden="1" customHeight="1" x14ac:dyDescent="0.25"/>
    <row r="248" ht="0" hidden="1" customHeight="1" x14ac:dyDescent="0.25"/>
    <row r="249" ht="0" hidden="1" customHeight="1" x14ac:dyDescent="0.25"/>
    <row r="250" ht="0" hidden="1" customHeight="1" x14ac:dyDescent="0.25"/>
    <row r="251" ht="0" hidden="1" customHeight="1" x14ac:dyDescent="0.25"/>
    <row r="252" ht="0" hidden="1" customHeight="1" x14ac:dyDescent="0.25"/>
    <row r="253" ht="0" hidden="1" customHeight="1" x14ac:dyDescent="0.25"/>
    <row r="254" ht="0" hidden="1" customHeight="1" x14ac:dyDescent="0.25"/>
    <row r="255" ht="0" hidden="1" customHeight="1" x14ac:dyDescent="0.25"/>
    <row r="256" ht="0" hidden="1" customHeight="1" x14ac:dyDescent="0.25"/>
    <row r="257" ht="0" hidden="1" customHeight="1" x14ac:dyDescent="0.25"/>
    <row r="258" ht="0" hidden="1" customHeight="1" x14ac:dyDescent="0.25"/>
    <row r="259" ht="0" hidden="1" customHeight="1" x14ac:dyDescent="0.25"/>
    <row r="260" ht="0" hidden="1" customHeight="1" x14ac:dyDescent="0.25"/>
    <row r="261" ht="0" hidden="1" customHeight="1" x14ac:dyDescent="0.25"/>
    <row r="262" ht="0" hidden="1" customHeight="1" x14ac:dyDescent="0.25"/>
    <row r="263" ht="0" hidden="1" customHeight="1" x14ac:dyDescent="0.25"/>
    <row r="264" ht="0" hidden="1" customHeight="1" x14ac:dyDescent="0.25"/>
    <row r="265" ht="0" hidden="1" customHeight="1" x14ac:dyDescent="0.25"/>
    <row r="266" ht="0" hidden="1" customHeight="1" x14ac:dyDescent="0.25"/>
    <row r="267" ht="0" hidden="1" customHeight="1" x14ac:dyDescent="0.25"/>
    <row r="268" ht="0" hidden="1" customHeight="1" x14ac:dyDescent="0.25"/>
    <row r="269" ht="0" hidden="1" customHeight="1" x14ac:dyDescent="0.25"/>
    <row r="270" ht="0" hidden="1" customHeight="1" x14ac:dyDescent="0.25"/>
    <row r="271" ht="0" hidden="1" customHeight="1" x14ac:dyDescent="0.25"/>
    <row r="272" ht="0" hidden="1" customHeight="1" x14ac:dyDescent="0.25"/>
    <row r="273" ht="0" hidden="1" customHeight="1" x14ac:dyDescent="0.25"/>
    <row r="274" ht="0" hidden="1" customHeight="1" x14ac:dyDescent="0.25"/>
    <row r="275" ht="0" hidden="1" customHeight="1" x14ac:dyDescent="0.25"/>
    <row r="276" ht="0" hidden="1" customHeight="1" x14ac:dyDescent="0.25"/>
    <row r="277" ht="0" hidden="1" customHeight="1" x14ac:dyDescent="0.25"/>
    <row r="278" ht="0" hidden="1" customHeight="1" x14ac:dyDescent="0.25"/>
    <row r="279" ht="0" hidden="1" customHeight="1" x14ac:dyDescent="0.25"/>
    <row r="280" ht="0" hidden="1" customHeight="1" x14ac:dyDescent="0.25"/>
    <row r="281" ht="0" hidden="1" customHeight="1" x14ac:dyDescent="0.25"/>
    <row r="282" ht="0" hidden="1" customHeight="1" x14ac:dyDescent="0.25"/>
    <row r="283" ht="0" hidden="1" customHeight="1" x14ac:dyDescent="0.25"/>
    <row r="284" ht="0" hidden="1" customHeight="1" x14ac:dyDescent="0.25"/>
    <row r="285" ht="0" hidden="1" customHeight="1" x14ac:dyDescent="0.25"/>
    <row r="286" ht="0" hidden="1" customHeight="1" x14ac:dyDescent="0.25"/>
    <row r="287" ht="0" hidden="1" customHeight="1" x14ac:dyDescent="0.25"/>
    <row r="288" ht="0" hidden="1" customHeight="1" x14ac:dyDescent="0.25"/>
    <row r="289" ht="0" hidden="1" customHeight="1" x14ac:dyDescent="0.25"/>
    <row r="290" ht="0" hidden="1" customHeight="1" x14ac:dyDescent="0.25"/>
    <row r="291" ht="0" hidden="1" customHeight="1" x14ac:dyDescent="0.25"/>
    <row r="292" ht="0" hidden="1" customHeight="1" x14ac:dyDescent="0.25"/>
    <row r="293" ht="0" hidden="1" customHeight="1" x14ac:dyDescent="0.25"/>
    <row r="294" ht="0" hidden="1" customHeight="1" x14ac:dyDescent="0.25"/>
    <row r="295" ht="0" hidden="1" customHeight="1" x14ac:dyDescent="0.25"/>
    <row r="296" ht="0" hidden="1" customHeight="1" x14ac:dyDescent="0.25"/>
    <row r="297" ht="0" hidden="1" customHeight="1" x14ac:dyDescent="0.25"/>
    <row r="298" ht="0" hidden="1" customHeight="1" x14ac:dyDescent="0.25"/>
    <row r="299" ht="0" hidden="1" customHeight="1" x14ac:dyDescent="0.25"/>
    <row r="300" ht="0" hidden="1" customHeight="1" x14ac:dyDescent="0.25"/>
    <row r="301" ht="0" hidden="1" customHeight="1" x14ac:dyDescent="0.25"/>
    <row r="302" ht="0" hidden="1" customHeight="1" x14ac:dyDescent="0.25"/>
    <row r="303" ht="0" hidden="1" customHeight="1" x14ac:dyDescent="0.25"/>
    <row r="304" ht="0" hidden="1" customHeight="1" x14ac:dyDescent="0.25"/>
    <row r="305" ht="0" hidden="1" customHeight="1" x14ac:dyDescent="0.25"/>
    <row r="306" ht="0" hidden="1" customHeight="1" x14ac:dyDescent="0.25"/>
    <row r="307" ht="0" hidden="1" customHeight="1" x14ac:dyDescent="0.25"/>
    <row r="308" ht="0" hidden="1" customHeight="1" x14ac:dyDescent="0.25"/>
    <row r="309" ht="0" hidden="1" customHeight="1" x14ac:dyDescent="0.25"/>
    <row r="310" ht="0" hidden="1" customHeight="1" x14ac:dyDescent="0.25"/>
    <row r="311" ht="0" hidden="1" customHeight="1" x14ac:dyDescent="0.25"/>
    <row r="312" ht="0" hidden="1" customHeight="1" x14ac:dyDescent="0.25"/>
    <row r="313" ht="0" hidden="1" customHeight="1" x14ac:dyDescent="0.25"/>
    <row r="314" ht="0" hidden="1" customHeight="1" x14ac:dyDescent="0.25"/>
    <row r="315" ht="0" hidden="1" customHeight="1" x14ac:dyDescent="0.25"/>
    <row r="316" ht="0" hidden="1" customHeight="1" x14ac:dyDescent="0.25"/>
    <row r="317" ht="0" hidden="1" customHeight="1" x14ac:dyDescent="0.25"/>
    <row r="318" ht="0" hidden="1" customHeight="1" x14ac:dyDescent="0.25"/>
    <row r="319" ht="0" hidden="1" customHeight="1" x14ac:dyDescent="0.25"/>
    <row r="320" ht="0" hidden="1" customHeight="1" x14ac:dyDescent="0.25"/>
    <row r="321" ht="0" hidden="1" customHeight="1" x14ac:dyDescent="0.25"/>
    <row r="322" ht="0" hidden="1" customHeight="1" x14ac:dyDescent="0.25"/>
    <row r="323" ht="0" hidden="1" customHeight="1" x14ac:dyDescent="0.25"/>
    <row r="324" ht="0" hidden="1" customHeight="1" x14ac:dyDescent="0.25"/>
    <row r="325" ht="0" hidden="1" customHeight="1" x14ac:dyDescent="0.25"/>
    <row r="326" ht="0" hidden="1" customHeight="1" x14ac:dyDescent="0.25"/>
    <row r="327" ht="0" hidden="1" customHeight="1" x14ac:dyDescent="0.25"/>
    <row r="328" ht="0" hidden="1" customHeight="1" x14ac:dyDescent="0.25"/>
    <row r="329" ht="0" hidden="1" customHeight="1" x14ac:dyDescent="0.25"/>
    <row r="330" ht="0" hidden="1" customHeight="1" x14ac:dyDescent="0.25"/>
    <row r="331" ht="0" hidden="1" customHeight="1" x14ac:dyDescent="0.25"/>
    <row r="332" ht="0" hidden="1" customHeight="1" x14ac:dyDescent="0.25"/>
    <row r="333" ht="0" hidden="1" customHeight="1" x14ac:dyDescent="0.25"/>
    <row r="334" ht="0" hidden="1" customHeight="1" x14ac:dyDescent="0.25"/>
    <row r="335" ht="0" hidden="1" customHeight="1" x14ac:dyDescent="0.25"/>
    <row r="336" ht="0" hidden="1" customHeight="1" x14ac:dyDescent="0.25"/>
    <row r="337" ht="0" hidden="1" customHeight="1" x14ac:dyDescent="0.25"/>
    <row r="338" ht="0" hidden="1" customHeight="1" x14ac:dyDescent="0.25"/>
    <row r="339" ht="0" hidden="1" customHeight="1" x14ac:dyDescent="0.25"/>
    <row r="340" ht="0" hidden="1" customHeight="1" x14ac:dyDescent="0.25"/>
    <row r="341" ht="0" hidden="1" customHeight="1" x14ac:dyDescent="0.25"/>
    <row r="342" ht="0" hidden="1" customHeight="1" x14ac:dyDescent="0.25"/>
    <row r="343" ht="0" hidden="1" customHeight="1" x14ac:dyDescent="0.25"/>
    <row r="344" ht="0" hidden="1" customHeight="1" x14ac:dyDescent="0.25"/>
    <row r="345" ht="0" hidden="1" customHeight="1" x14ac:dyDescent="0.25"/>
    <row r="346" ht="0" hidden="1" customHeight="1" x14ac:dyDescent="0.25"/>
    <row r="347" ht="0" hidden="1" customHeight="1" x14ac:dyDescent="0.25"/>
    <row r="348" ht="0" hidden="1" customHeight="1" x14ac:dyDescent="0.25"/>
    <row r="349" ht="0" hidden="1" customHeight="1" x14ac:dyDescent="0.25"/>
    <row r="350" ht="0" hidden="1" customHeight="1" x14ac:dyDescent="0.25"/>
    <row r="351" ht="0" hidden="1" customHeight="1" x14ac:dyDescent="0.25"/>
    <row r="352" ht="0" hidden="1" customHeight="1" x14ac:dyDescent="0.25"/>
    <row r="353" ht="0" hidden="1" customHeight="1" x14ac:dyDescent="0.25"/>
    <row r="354" ht="0" hidden="1" customHeight="1" x14ac:dyDescent="0.25"/>
    <row r="355" ht="0" hidden="1" customHeight="1" x14ac:dyDescent="0.25"/>
    <row r="356" ht="0" hidden="1" customHeight="1" x14ac:dyDescent="0.25"/>
    <row r="357" ht="0" hidden="1" customHeight="1" x14ac:dyDescent="0.25"/>
    <row r="358" ht="0" hidden="1" customHeight="1" x14ac:dyDescent="0.25"/>
    <row r="359" ht="0" hidden="1" customHeight="1" x14ac:dyDescent="0.25"/>
    <row r="360" ht="0" hidden="1" customHeight="1" x14ac:dyDescent="0.25"/>
    <row r="361" ht="0" hidden="1" customHeight="1" x14ac:dyDescent="0.25"/>
    <row r="362" ht="0" hidden="1" customHeight="1" x14ac:dyDescent="0.25"/>
    <row r="363" ht="0" hidden="1" customHeight="1" x14ac:dyDescent="0.25"/>
    <row r="364" ht="0" hidden="1" customHeight="1" x14ac:dyDescent="0.25"/>
    <row r="365" ht="0" hidden="1" customHeight="1" x14ac:dyDescent="0.25"/>
    <row r="366" ht="0" hidden="1" customHeight="1" x14ac:dyDescent="0.25"/>
    <row r="367" ht="0" hidden="1" customHeight="1" x14ac:dyDescent="0.25"/>
    <row r="368" ht="0" hidden="1" customHeight="1" x14ac:dyDescent="0.25"/>
    <row r="369" ht="0" hidden="1" customHeight="1" x14ac:dyDescent="0.25"/>
    <row r="370" ht="0" hidden="1" customHeight="1" x14ac:dyDescent="0.25"/>
    <row r="371" ht="0" hidden="1" customHeight="1" x14ac:dyDescent="0.25"/>
    <row r="372" ht="0" hidden="1" customHeight="1" x14ac:dyDescent="0.25"/>
    <row r="373" ht="0" hidden="1" customHeight="1" x14ac:dyDescent="0.25"/>
    <row r="374" ht="0" hidden="1" customHeight="1" x14ac:dyDescent="0.25"/>
    <row r="375" ht="0" hidden="1" customHeight="1" x14ac:dyDescent="0.25"/>
    <row r="376" ht="0" hidden="1" customHeight="1" x14ac:dyDescent="0.25"/>
    <row r="377" ht="0" hidden="1" customHeight="1" x14ac:dyDescent="0.25"/>
    <row r="378" ht="0" hidden="1" customHeight="1" x14ac:dyDescent="0.25"/>
    <row r="379" ht="0" hidden="1" customHeight="1" x14ac:dyDescent="0.25"/>
    <row r="380" ht="0" hidden="1" customHeight="1" x14ac:dyDescent="0.25"/>
    <row r="381" ht="0" hidden="1" customHeight="1" x14ac:dyDescent="0.25"/>
    <row r="382" ht="0" hidden="1" customHeight="1" x14ac:dyDescent="0.25"/>
    <row r="383" ht="0" hidden="1" customHeight="1" x14ac:dyDescent="0.25"/>
    <row r="384" ht="0" hidden="1" customHeight="1" x14ac:dyDescent="0.25"/>
    <row r="385" ht="0" hidden="1" customHeight="1" x14ac:dyDescent="0.25"/>
    <row r="386" ht="0" hidden="1" customHeight="1" x14ac:dyDescent="0.25"/>
    <row r="387" ht="0" hidden="1" customHeight="1" x14ac:dyDescent="0.25"/>
    <row r="388" ht="0" hidden="1" customHeight="1" x14ac:dyDescent="0.25"/>
    <row r="389" ht="0" hidden="1" customHeight="1" x14ac:dyDescent="0.25"/>
    <row r="390" ht="0" hidden="1" customHeight="1" x14ac:dyDescent="0.25"/>
    <row r="391" ht="0" hidden="1" customHeight="1" x14ac:dyDescent="0.25"/>
    <row r="392" ht="0" hidden="1" customHeight="1" x14ac:dyDescent="0.25"/>
    <row r="393" ht="0" hidden="1" customHeight="1" x14ac:dyDescent="0.25"/>
    <row r="394" ht="0" hidden="1" customHeight="1" x14ac:dyDescent="0.25"/>
    <row r="395" ht="0" hidden="1" customHeight="1" x14ac:dyDescent="0.25"/>
    <row r="396" ht="0" hidden="1" customHeight="1" x14ac:dyDescent="0.25"/>
    <row r="397" ht="0" hidden="1" customHeight="1" x14ac:dyDescent="0.25"/>
    <row r="398" ht="0" hidden="1" customHeight="1" x14ac:dyDescent="0.25"/>
    <row r="399" ht="0" hidden="1" customHeight="1" x14ac:dyDescent="0.25"/>
    <row r="400" ht="0" hidden="1" customHeight="1" x14ac:dyDescent="0.25"/>
    <row r="401" ht="0" hidden="1" customHeight="1" x14ac:dyDescent="0.25"/>
    <row r="402" ht="0" hidden="1" customHeight="1" x14ac:dyDescent="0.25"/>
    <row r="403" ht="0" hidden="1" customHeight="1" x14ac:dyDescent="0.25"/>
    <row r="404" ht="0" hidden="1" customHeight="1" x14ac:dyDescent="0.25"/>
    <row r="405" ht="0" hidden="1" customHeight="1" x14ac:dyDescent="0.25"/>
    <row r="406" ht="0" hidden="1" customHeight="1" x14ac:dyDescent="0.25"/>
    <row r="407" ht="0" hidden="1" customHeight="1" x14ac:dyDescent="0.25"/>
    <row r="408" ht="0" hidden="1" customHeight="1" x14ac:dyDescent="0.25"/>
    <row r="409" ht="0" hidden="1" customHeight="1" x14ac:dyDescent="0.25"/>
    <row r="410" ht="0" hidden="1" customHeight="1" x14ac:dyDescent="0.25"/>
    <row r="411" ht="0" hidden="1" customHeight="1" x14ac:dyDescent="0.25"/>
    <row r="412" ht="0" hidden="1" customHeight="1" x14ac:dyDescent="0.25"/>
    <row r="413" ht="0" hidden="1" customHeight="1" x14ac:dyDescent="0.25"/>
    <row r="414" ht="0" hidden="1" customHeight="1" x14ac:dyDescent="0.25"/>
    <row r="415" ht="0" hidden="1" customHeight="1" x14ac:dyDescent="0.25"/>
    <row r="416" ht="0" hidden="1" customHeight="1" x14ac:dyDescent="0.25"/>
    <row r="417" ht="0" hidden="1" customHeight="1" x14ac:dyDescent="0.25"/>
    <row r="418" ht="0" hidden="1" customHeight="1" x14ac:dyDescent="0.25"/>
    <row r="419" ht="0" hidden="1" customHeight="1" x14ac:dyDescent="0.25"/>
    <row r="420" ht="0" hidden="1" customHeight="1" x14ac:dyDescent="0.25"/>
    <row r="421" ht="0" hidden="1" customHeight="1" x14ac:dyDescent="0.25"/>
    <row r="422" ht="0" hidden="1" customHeight="1" x14ac:dyDescent="0.25"/>
    <row r="423" ht="0" hidden="1" customHeight="1" x14ac:dyDescent="0.25"/>
    <row r="424" ht="0" hidden="1" customHeight="1" x14ac:dyDescent="0.25"/>
    <row r="425" ht="0" hidden="1" customHeight="1" x14ac:dyDescent="0.25"/>
    <row r="426" ht="0" hidden="1" customHeight="1" x14ac:dyDescent="0.25"/>
    <row r="427" ht="0" hidden="1" customHeight="1" x14ac:dyDescent="0.25"/>
    <row r="428" ht="0" hidden="1" customHeight="1" x14ac:dyDescent="0.25"/>
    <row r="429" ht="0" hidden="1" customHeight="1" x14ac:dyDescent="0.25"/>
    <row r="430" ht="0" hidden="1" customHeight="1" x14ac:dyDescent="0.25"/>
    <row r="431" ht="0" hidden="1" customHeight="1" x14ac:dyDescent="0.25"/>
    <row r="432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</sheetData>
  <sheetProtection algorithmName="SHA-512" hashValue="gkm8s2zewk+yRvianmqjIW2RmZZGsklB60fDuHbeY5vQVMKEPNgCAQH1ykTAxu65WgCAulrSFYODyR6F73pO3g==" saltValue="rIIqetIs1sVv66f1D80g9g==" spinCount="100000" sheet="1" formatCells="0" formatColumns="0"/>
  <mergeCells count="30">
    <mergeCell ref="A180:A183"/>
    <mergeCell ref="A150:A153"/>
    <mergeCell ref="A156:A159"/>
    <mergeCell ref="A162:A165"/>
    <mergeCell ref="A168:A171"/>
    <mergeCell ref="A174:A177"/>
    <mergeCell ref="A144:A147"/>
    <mergeCell ref="A78:A81"/>
    <mergeCell ref="A84:A87"/>
    <mergeCell ref="A90:A93"/>
    <mergeCell ref="A96:A99"/>
    <mergeCell ref="A102:A105"/>
    <mergeCell ref="A108:A111"/>
    <mergeCell ref="A114:A117"/>
    <mergeCell ref="A120:A123"/>
    <mergeCell ref="A126:A129"/>
    <mergeCell ref="A132:A135"/>
    <mergeCell ref="A138:A141"/>
    <mergeCell ref="A72:A75"/>
    <mergeCell ref="A6:A9"/>
    <mergeCell ref="A12:A15"/>
    <mergeCell ref="A18:A21"/>
    <mergeCell ref="A24:A27"/>
    <mergeCell ref="A30:A33"/>
    <mergeCell ref="A36:A39"/>
    <mergeCell ref="A42:A45"/>
    <mergeCell ref="A48:A51"/>
    <mergeCell ref="A54:A57"/>
    <mergeCell ref="A60:A63"/>
    <mergeCell ref="A66:A69"/>
  </mergeCells>
  <conditionalFormatting sqref="A6:A9 A12:A15 A18:A21 A24:A27 A30:A33 A36:A39 A42:A45 A48:A51 A54:A57 A60:A63 A66:A69 A72:A75 A78:A81 A84:A87 A90:A93 A96:A99 A102:A105 A108:A111 A114:A117 A120:A123 A126:A129 A132:A135 A138:A141 A144:A147 A150:A153 A156:A159 A162:A165 A168:A171 A174:A177 A180:A183">
    <cfRule type="cellIs" dxfId="35" priority="1" stopIfTrue="1" operator="lessThan">
      <formula>2</formula>
    </cfRule>
    <cfRule type="cellIs" dxfId="34" priority="2" stopIfTrue="1" operator="equal">
      <formula>2</formula>
    </cfRule>
    <cfRule type="cellIs" dxfId="33" priority="3" stopIfTrue="1" operator="greaterThan">
      <formula>2</formula>
    </cfRule>
  </conditionalFormatting>
  <dataValidations count="2">
    <dataValidation type="list" allowBlank="1" showDropDown="1" showInputMessage="1" showErrorMessage="1" errorTitle="¡¡¡¡ATENCIÓN !!!!!" error="Para el correcto funcionamiento, debes poner una &quot;X&quot; en la opción que consideres correcta._x000a_" sqref="B1:B1048576">
      <formula1>"X,x"</formula1>
    </dataValidation>
    <dataValidation allowBlank="1" showDropDown="1" showInputMessage="1" showErrorMessage="1" sqref="E2"/>
  </dataValidations>
  <hyperlinks>
    <hyperlink ref="A1" location="PORTADA!A1" display="◄"/>
  </hyperlinks>
  <pageMargins left="0.75" right="0.75" top="1" bottom="1" header="0" footer="0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19"/>
  <sheetViews>
    <sheetView zoomScaleNormal="100" workbookViewId="0">
      <pane ySplit="2" topLeftCell="A3" activePane="bottomLeft" state="frozen"/>
      <selection activeCell="C14" sqref="C14"/>
      <selection pane="bottomLeft" activeCell="C14" sqref="C14"/>
    </sheetView>
  </sheetViews>
  <sheetFormatPr baseColWidth="10" defaultColWidth="0" defaultRowHeight="0" customHeight="1" zeroHeight="1" x14ac:dyDescent="0.25"/>
  <cols>
    <col min="1" max="1" width="3.6640625" style="105" customWidth="1"/>
    <col min="2" max="2" width="3.6640625" style="106" customWidth="1"/>
    <col min="3" max="3" width="121" style="124" customWidth="1"/>
    <col min="4" max="4" width="1.88671875" style="95" customWidth="1"/>
    <col min="5" max="5" width="3.33203125" style="96" customWidth="1"/>
    <col min="6" max="6" width="1.88671875" style="96" customWidth="1"/>
    <col min="7" max="7" width="7.109375" style="9" hidden="1" customWidth="1"/>
    <col min="8" max="8" width="5.88671875" style="9" hidden="1" customWidth="1"/>
    <col min="9" max="9" width="5.88671875" style="10" hidden="1" customWidth="1"/>
    <col min="10" max="23" width="19.88671875" style="4" hidden="1" customWidth="1"/>
    <col min="24" max="28" width="2.88671875" style="4" hidden="1" customWidth="1"/>
    <col min="29" max="34" width="14.6640625" style="1" hidden="1" customWidth="1"/>
    <col min="35" max="16384" width="16.44140625" style="1" hidden="1"/>
  </cols>
  <sheetData>
    <row r="1" spans="1:23" ht="28.2" thickBot="1" x14ac:dyDescent="0.45">
      <c r="A1" s="82" t="s">
        <v>4</v>
      </c>
      <c r="B1" s="83"/>
      <c r="C1" s="119" t="str">
        <f ca="1">IF(PORTADA!$E$35="A",G1,PORTADA!$E$36)</f>
        <v>TEST 4</v>
      </c>
      <c r="D1" s="85"/>
      <c r="E1" s="86" t="e">
        <f>ROUND(P2/J2*10,2)</f>
        <v>#DIV/0!</v>
      </c>
      <c r="F1" s="86"/>
      <c r="G1" s="13" t="str">
        <f>LOOKUP(I5,DATOS!A:A,DATOS!D:D)</f>
        <v>TEST 4</v>
      </c>
      <c r="I1" s="14">
        <v>4</v>
      </c>
      <c r="J1" s="8" t="s">
        <v>8</v>
      </c>
      <c r="K1" s="2" t="s">
        <v>9</v>
      </c>
      <c r="L1" s="2" t="s">
        <v>10</v>
      </c>
      <c r="M1" s="2" t="s">
        <v>39</v>
      </c>
      <c r="N1" s="2" t="s">
        <v>11</v>
      </c>
      <c r="O1" s="2" t="s">
        <v>18</v>
      </c>
      <c r="P1" s="2" t="s">
        <v>12</v>
      </c>
      <c r="Q1" s="2" t="s">
        <v>13</v>
      </c>
      <c r="R1" s="2" t="s">
        <v>26</v>
      </c>
      <c r="S1" s="2" t="s">
        <v>27</v>
      </c>
      <c r="T1" s="2" t="s">
        <v>15</v>
      </c>
      <c r="U1" s="2" t="s">
        <v>14</v>
      </c>
      <c r="V1" s="2" t="s">
        <v>17</v>
      </c>
      <c r="W1" s="2" t="s">
        <v>16</v>
      </c>
    </row>
    <row r="2" spans="1:23" ht="15.6" thickBot="1" x14ac:dyDescent="0.3">
      <c r="A2" s="87"/>
      <c r="B2" s="88"/>
      <c r="C2" s="120" t="str">
        <f ca="1">IF(PORTADA!$E$35="A",W2,"")</f>
        <v>Test, compuesto por 0 preguntas</v>
      </c>
      <c r="D2" s="85"/>
      <c r="E2" s="90"/>
      <c r="F2" s="91"/>
      <c r="J2" s="8">
        <f>COUNTA(H:H)-COUNT(H:H)</f>
        <v>0</v>
      </c>
      <c r="K2" s="2">
        <f>SUM(K3:K1048576)</f>
        <v>0</v>
      </c>
      <c r="L2" s="2">
        <f>SUM(L3:L1048576)</f>
        <v>0</v>
      </c>
      <c r="M2" s="2">
        <f>SUM(M3:M52)</f>
        <v>0</v>
      </c>
      <c r="N2" s="2">
        <f>K2+L2</f>
        <v>0</v>
      </c>
      <c r="O2" s="2" t="e">
        <f>+N2/J2</f>
        <v>#DIV/0!</v>
      </c>
      <c r="P2" s="2">
        <f>+K2+M2</f>
        <v>0</v>
      </c>
      <c r="Q2" s="2" t="e">
        <f>ROUND(P2/(K2+L2)*10,2)</f>
        <v>#DIV/0!</v>
      </c>
      <c r="R2" s="2" t="e">
        <f>ROUND(P2/J2*10,2)</f>
        <v>#DIV/0!</v>
      </c>
      <c r="S2" s="2" t="e">
        <f>CONCATENATE("puntual: ", Q2,"   Nota final: ", R2)</f>
        <v>#DIV/0!</v>
      </c>
      <c r="T2" s="2" t="e">
        <f>CONCATENATE("Evolución: ", J2," preguntas, ",K2," aciertos, ",L2," errores, ",P2," puntos.   Nota ",S2)</f>
        <v>#DIV/0!</v>
      </c>
      <c r="U2" s="2" t="str">
        <f>CONCATENATE("Test, compuesto por ",J2," preguntas")</f>
        <v>Test, compuesto por 0 preguntas</v>
      </c>
      <c r="V2" s="2" t="str">
        <f>IF(E2="X",U2,IF(N2&gt;0,T2,U2))</f>
        <v>Test, compuesto por 0 preguntas</v>
      </c>
      <c r="W2" s="2" t="str">
        <f ca="1">IF(PORTADA!E35="A",V2,U2)</f>
        <v>Test, compuesto por 0 preguntas</v>
      </c>
    </row>
    <row r="3" spans="1:23" ht="15" x14ac:dyDescent="0.25">
      <c r="A3" s="92"/>
      <c r="B3" s="93"/>
      <c r="C3" s="121"/>
      <c r="J3" s="4">
        <f>LOOKUP(I1+1,DATOS!B:B,DATOS!A:A)-I5</f>
        <v>20</v>
      </c>
      <c r="K3" s="4" t="s">
        <v>8</v>
      </c>
    </row>
    <row r="4" spans="1:23" ht="15" x14ac:dyDescent="0.25">
      <c r="A4" s="92"/>
      <c r="B4" s="93"/>
      <c r="C4" s="121"/>
    </row>
    <row r="5" spans="1:23" ht="15" x14ac:dyDescent="0.25">
      <c r="A5" s="92"/>
      <c r="B5" s="97"/>
      <c r="C5" s="122" t="str">
        <f ca="1">IF(PORTADA!$E$35="A",CONCATENATE(J5,".- ",G5),"")</f>
        <v>1.- 0</v>
      </c>
      <c r="D5" s="99"/>
      <c r="E5" s="92"/>
      <c r="F5" s="92"/>
      <c r="G5" s="15">
        <f>LOOKUP(I5,DATOS!A:A,DATOS!G:G)</f>
        <v>0</v>
      </c>
      <c r="H5" s="15">
        <f>LOOKUP(I5,DATOS!A:A,DATOS!N:N)</f>
        <v>0</v>
      </c>
      <c r="I5" s="10">
        <f>LOOKUP(I1,DATOS!B:B,DATOS!A:A)</f>
        <v>61</v>
      </c>
      <c r="J5" s="7">
        <v>1</v>
      </c>
      <c r="K5" s="5" t="s">
        <v>32</v>
      </c>
      <c r="L5" s="5" t="s">
        <v>33</v>
      </c>
      <c r="M5" s="5" t="s">
        <v>38</v>
      </c>
      <c r="N5" s="5" t="s">
        <v>34</v>
      </c>
      <c r="O5" s="5" t="s">
        <v>35</v>
      </c>
      <c r="P5" s="5" t="s">
        <v>36</v>
      </c>
      <c r="Q5" s="5" t="str">
        <f>CONCATENATE("X",H5)</f>
        <v>X0</v>
      </c>
      <c r="R5" s="5" t="s">
        <v>37</v>
      </c>
    </row>
    <row r="6" spans="1:23" ht="15" x14ac:dyDescent="0.25">
      <c r="A6" s="131">
        <f ca="1">IF($E$2="X",0,IF(J7&gt;2,H5,J7))</f>
        <v>0</v>
      </c>
      <c r="B6" s="100"/>
      <c r="C6" s="123" t="str">
        <f ca="1">IF(PORTADA!$E$35="A",CONCATENATE(I6," ",G6),"")</f>
        <v>a)  0</v>
      </c>
      <c r="D6" s="102"/>
      <c r="G6" s="13">
        <f>LOOKUP(I5,DATOS!A:A,DATOS!J:J)</f>
        <v>0</v>
      </c>
      <c r="I6" s="10" t="s">
        <v>44</v>
      </c>
      <c r="J6" s="5" t="s">
        <v>5</v>
      </c>
      <c r="K6" s="5">
        <f>IF(L6&gt;0,0,O6)</f>
        <v>0</v>
      </c>
      <c r="L6" s="5">
        <f>IF(O7&gt;0,1,0)</f>
        <v>0</v>
      </c>
      <c r="M6" s="5">
        <f>IF(L6=1,-1/COUNTA(P6:P9),0)</f>
        <v>0</v>
      </c>
      <c r="N6" s="5">
        <f>COUNTA(B6:B9)</f>
        <v>0</v>
      </c>
      <c r="O6" s="5">
        <f>COUNTIF(Q6:Q9,Q5)</f>
        <v>0</v>
      </c>
      <c r="P6" s="6" t="s">
        <v>0</v>
      </c>
      <c r="Q6" s="5" t="str">
        <f>CONCATENATE(B6,P6)</f>
        <v>A</v>
      </c>
      <c r="R6" s="5">
        <f>IF(O6&gt;0,O6+N6,N6*3)</f>
        <v>0</v>
      </c>
    </row>
    <row r="7" spans="1:23" ht="15" x14ac:dyDescent="0.25">
      <c r="A7" s="131"/>
      <c r="B7" s="100"/>
      <c r="C7" s="123" t="str">
        <f ca="1">IF(PORTADA!$E$35="A",CONCATENATE(I7," ",G7),"")</f>
        <v>b)  0</v>
      </c>
      <c r="D7" s="102"/>
      <c r="G7" s="13">
        <f>LOOKUP(I5,DATOS!A:A,DATOS!K:K)</f>
        <v>0</v>
      </c>
      <c r="I7" s="10" t="s">
        <v>45</v>
      </c>
      <c r="J7" s="5">
        <f ca="1">IF(PORTADA!$E$35="A",R6,0)</f>
        <v>0</v>
      </c>
      <c r="K7" s="5"/>
      <c r="L7" s="5"/>
      <c r="M7" s="5"/>
      <c r="N7" s="5"/>
      <c r="O7" s="5">
        <f>N6-O6</f>
        <v>0</v>
      </c>
      <c r="P7" s="6" t="s">
        <v>1</v>
      </c>
      <c r="Q7" s="5" t="str">
        <f>CONCATENATE(B7,P7)</f>
        <v>B</v>
      </c>
      <c r="R7" s="5"/>
    </row>
    <row r="8" spans="1:23" ht="15" x14ac:dyDescent="0.25">
      <c r="A8" s="131"/>
      <c r="B8" s="100"/>
      <c r="C8" s="123" t="str">
        <f ca="1">IF(PORTADA!$E$35="A",CONCATENATE(I8," ",G8),"")</f>
        <v>c)  0</v>
      </c>
      <c r="D8" s="102"/>
      <c r="G8" s="13">
        <f>LOOKUP(I5,DATOS!A:A,DATOS!L:L)</f>
        <v>0</v>
      </c>
      <c r="I8" s="10" t="s">
        <v>46</v>
      </c>
      <c r="J8" s="5"/>
      <c r="K8" s="5"/>
      <c r="L8" s="5"/>
      <c r="M8" s="5"/>
      <c r="N8" s="5"/>
      <c r="O8" s="5"/>
      <c r="P8" s="6" t="s">
        <v>2</v>
      </c>
      <c r="Q8" s="5" t="str">
        <f>CONCATENATE(B8,P8)</f>
        <v>C</v>
      </c>
      <c r="R8" s="5"/>
    </row>
    <row r="9" spans="1:23" ht="15" x14ac:dyDescent="0.25">
      <c r="A9" s="131"/>
      <c r="B9" s="100"/>
      <c r="C9" s="123" t="str">
        <f ca="1">IF(PORTADA!$E$35="A",CONCATENATE(I9," ",G9),"")</f>
        <v>d) 0</v>
      </c>
      <c r="D9" s="102"/>
      <c r="G9" s="13">
        <f>LOOKUP(I5,DATOS!A:A,DATOS!M:M)</f>
        <v>0</v>
      </c>
      <c r="I9" s="10" t="s">
        <v>47</v>
      </c>
      <c r="J9" s="17">
        <f>LOOKUP(I5,DATOS!A:A,DATOS!F:F)</f>
        <v>1</v>
      </c>
      <c r="K9" s="18" t="str">
        <f>LOOKUP(I5,DATOS!A:A,DATOS!D:D)</f>
        <v>TEST 4</v>
      </c>
      <c r="L9" s="16" t="str">
        <f>IF(J9=J5,"","FIN")</f>
        <v/>
      </c>
      <c r="M9" s="5"/>
      <c r="N9" s="5"/>
      <c r="O9" s="5"/>
      <c r="P9" s="6" t="s">
        <v>3</v>
      </c>
      <c r="Q9" s="5" t="str">
        <f>CONCATENATE(B9,P9)</f>
        <v>D</v>
      </c>
      <c r="R9" s="5"/>
    </row>
    <row r="10" spans="1:23" ht="15" x14ac:dyDescent="0.25">
      <c r="A10" s="92"/>
      <c r="B10" s="103"/>
      <c r="C10" s="126"/>
      <c r="D10" s="104"/>
    </row>
    <row r="11" spans="1:23" ht="15" x14ac:dyDescent="0.25">
      <c r="A11" s="92"/>
      <c r="B11" s="97"/>
      <c r="C11" s="122" t="str">
        <f ca="1">IF(PORTADA!$E$35="A",CONCATENATE(J11,".- ",G11),"")</f>
        <v>2.- 0</v>
      </c>
      <c r="D11" s="99"/>
      <c r="E11" s="92"/>
      <c r="F11" s="92"/>
      <c r="G11" s="15">
        <f>IF(L15="FIN","",LOOKUP(I11,DATOS!A:A,DATOS!G:G))</f>
        <v>0</v>
      </c>
      <c r="H11" s="15">
        <f>IF(L15="FIN",0,LOOKUP(I11,DATOS!A:A,DATOS!N:N))</f>
        <v>0</v>
      </c>
      <c r="I11" s="10">
        <f>+I5+1</f>
        <v>62</v>
      </c>
      <c r="J11" s="7">
        <f>+J5+1</f>
        <v>2</v>
      </c>
      <c r="K11" s="5" t="s">
        <v>32</v>
      </c>
      <c r="L11" s="5" t="s">
        <v>33</v>
      </c>
      <c r="M11" s="5" t="s">
        <v>38</v>
      </c>
      <c r="N11" s="5" t="s">
        <v>34</v>
      </c>
      <c r="O11" s="5" t="s">
        <v>35</v>
      </c>
      <c r="P11" s="5" t="s">
        <v>36</v>
      </c>
      <c r="Q11" s="5" t="str">
        <f>CONCATENATE("X",H11)</f>
        <v>X0</v>
      </c>
      <c r="R11" s="5" t="s">
        <v>37</v>
      </c>
    </row>
    <row r="12" spans="1:23" ht="15" x14ac:dyDescent="0.25">
      <c r="A12" s="131">
        <f ca="1">IF($E$2="X",0,IF(J13&gt;2,H11,J13))</f>
        <v>0</v>
      </c>
      <c r="B12" s="100"/>
      <c r="C12" s="123" t="str">
        <f ca="1">IF(PORTADA!$E$35="A",CONCATENATE(I12," ",G12),"")</f>
        <v>a)  0</v>
      </c>
      <c r="D12" s="102"/>
      <c r="G12" s="13">
        <f>IF(L15="FIN","",LOOKUP(I11,DATOS!A:A,DATOS!J:J))</f>
        <v>0</v>
      </c>
      <c r="I12" s="10" t="s">
        <v>44</v>
      </c>
      <c r="J12" s="5" t="s">
        <v>5</v>
      </c>
      <c r="K12" s="5">
        <f>IF(L12&gt;0,0,O12)</f>
        <v>0</v>
      </c>
      <c r="L12" s="5">
        <f>IF(O13&gt;0,1,0)</f>
        <v>0</v>
      </c>
      <c r="M12" s="5">
        <f>IF(L12=1,-1/COUNTA(P12:P15),0)</f>
        <v>0</v>
      </c>
      <c r="N12" s="5">
        <f>COUNTA(B12:B15)</f>
        <v>0</v>
      </c>
      <c r="O12" s="5">
        <f>COUNTIF(Q12:Q15,Q11)</f>
        <v>0</v>
      </c>
      <c r="P12" s="6" t="s">
        <v>0</v>
      </c>
      <c r="Q12" s="5" t="str">
        <f>CONCATENATE(B12,P12)</f>
        <v>A</v>
      </c>
      <c r="R12" s="5">
        <f>IF(O12&gt;0,O12+N12,N12*3)</f>
        <v>0</v>
      </c>
    </row>
    <row r="13" spans="1:23" ht="15" x14ac:dyDescent="0.25">
      <c r="A13" s="131"/>
      <c r="B13" s="100"/>
      <c r="C13" s="123" t="str">
        <f ca="1">IF(PORTADA!$E$35="A",CONCATENATE(I13," ",G13),"")</f>
        <v>b)  0</v>
      </c>
      <c r="D13" s="102"/>
      <c r="G13" s="13">
        <f>IF(L15="FIN","",LOOKUP(I11,DATOS!A:A,DATOS!K:K))</f>
        <v>0</v>
      </c>
      <c r="I13" s="10" t="s">
        <v>45</v>
      </c>
      <c r="J13" s="5">
        <f ca="1">IF(PORTADA!$E$35="A",R12,0)</f>
        <v>0</v>
      </c>
      <c r="K13" s="5"/>
      <c r="L13" s="5"/>
      <c r="M13" s="5"/>
      <c r="N13" s="5"/>
      <c r="O13" s="5">
        <f>N12-O12</f>
        <v>0</v>
      </c>
      <c r="P13" s="6" t="s">
        <v>1</v>
      </c>
      <c r="Q13" s="5" t="str">
        <f>CONCATENATE(B13,P13)</f>
        <v>B</v>
      </c>
      <c r="R13" s="5"/>
    </row>
    <row r="14" spans="1:23" ht="15" x14ac:dyDescent="0.25">
      <c r="A14" s="131"/>
      <c r="B14" s="100"/>
      <c r="C14" s="123" t="str">
        <f ca="1">IF(PORTADA!$E$35="A",CONCATENATE(I14," ",G14),"")</f>
        <v>c)  0</v>
      </c>
      <c r="D14" s="102"/>
      <c r="G14" s="13">
        <f>IF(L15="FIN","",LOOKUP(I11,DATOS!A:A,DATOS!L:L))</f>
        <v>0</v>
      </c>
      <c r="I14" s="10" t="s">
        <v>46</v>
      </c>
      <c r="J14" s="5"/>
      <c r="K14" s="5"/>
      <c r="L14" s="5"/>
      <c r="M14" s="5"/>
      <c r="N14" s="5"/>
      <c r="O14" s="5"/>
      <c r="P14" s="6" t="s">
        <v>2</v>
      </c>
      <c r="Q14" s="5" t="str">
        <f>CONCATENATE(B14,P14)</f>
        <v>C</v>
      </c>
      <c r="R14" s="5"/>
    </row>
    <row r="15" spans="1:23" ht="15" x14ac:dyDescent="0.25">
      <c r="A15" s="131"/>
      <c r="B15" s="100"/>
      <c r="C15" s="123" t="str">
        <f ca="1">IF(PORTADA!$E$35="A",CONCATENATE(I15," ",G15),"")</f>
        <v>d) 0</v>
      </c>
      <c r="D15" s="102"/>
      <c r="G15" s="13">
        <f>IF(L15="FIN","",LOOKUP(I11,DATOS!A:A,DATOS!M:M))</f>
        <v>0</v>
      </c>
      <c r="I15" s="10" t="s">
        <v>47</v>
      </c>
      <c r="J15" s="17">
        <f>LOOKUP(I11,DATOS!A:A,DATOS!F:F)</f>
        <v>2</v>
      </c>
      <c r="K15" s="18" t="str">
        <f>LOOKUP(I11,DATOS!A:A,DATOS!D:D)</f>
        <v>TEST 4</v>
      </c>
      <c r="L15" s="16" t="str">
        <f>IF(J15=J11,"","FIN")</f>
        <v/>
      </c>
      <c r="M15" s="5"/>
      <c r="N15" s="5"/>
      <c r="O15" s="5"/>
      <c r="P15" s="6" t="s">
        <v>3</v>
      </c>
      <c r="Q15" s="5" t="str">
        <f>CONCATENATE(B15,P15)</f>
        <v>D</v>
      </c>
      <c r="R15" s="5"/>
    </row>
    <row r="16" spans="1:23" ht="15" x14ac:dyDescent="0.25">
      <c r="A16" s="92"/>
      <c r="B16" s="103"/>
      <c r="C16" s="126"/>
      <c r="D16" s="104"/>
    </row>
    <row r="17" spans="1:18" ht="15" x14ac:dyDescent="0.25">
      <c r="A17" s="92"/>
      <c r="B17" s="97"/>
      <c r="C17" s="122" t="str">
        <f ca="1">IF(PORTADA!$E$35="A",CONCATENATE(J17,".- ",G17),"")</f>
        <v>3.- 0</v>
      </c>
      <c r="D17" s="99"/>
      <c r="E17" s="92"/>
      <c r="F17" s="92"/>
      <c r="G17" s="15">
        <f>IF(L21="FIN","",LOOKUP(I17,DATOS!A:A,DATOS!G:G))</f>
        <v>0</v>
      </c>
      <c r="H17" s="15">
        <f>IF(L21="FIN",0,LOOKUP(I17,DATOS!A:A,DATOS!N:N))</f>
        <v>0</v>
      </c>
      <c r="I17" s="10">
        <f>+I11+1</f>
        <v>63</v>
      </c>
      <c r="J17" s="7">
        <f>+J11+1</f>
        <v>3</v>
      </c>
      <c r="K17" s="5" t="s">
        <v>32</v>
      </c>
      <c r="L17" s="5" t="s">
        <v>33</v>
      </c>
      <c r="M17" s="5" t="s">
        <v>38</v>
      </c>
      <c r="N17" s="5" t="s">
        <v>34</v>
      </c>
      <c r="O17" s="5" t="s">
        <v>35</v>
      </c>
      <c r="P17" s="5" t="s">
        <v>36</v>
      </c>
      <c r="Q17" s="5" t="str">
        <f>CONCATENATE("X",H17)</f>
        <v>X0</v>
      </c>
      <c r="R17" s="5" t="s">
        <v>37</v>
      </c>
    </row>
    <row r="18" spans="1:18" ht="15" x14ac:dyDescent="0.25">
      <c r="A18" s="131">
        <f ca="1">IF($E$2="X",0,IF(J19&gt;2,H17,J19))</f>
        <v>0</v>
      </c>
      <c r="B18" s="100"/>
      <c r="C18" s="123" t="str">
        <f ca="1">IF(PORTADA!$E$35="A",CONCATENATE(I18," ",G18),"")</f>
        <v>a)  0</v>
      </c>
      <c r="D18" s="102"/>
      <c r="G18" s="13">
        <f>IF(L21="FIN","",LOOKUP(I17,DATOS!A:A,DATOS!J:J))</f>
        <v>0</v>
      </c>
      <c r="I18" s="10" t="s">
        <v>44</v>
      </c>
      <c r="J18" s="5" t="s">
        <v>5</v>
      </c>
      <c r="K18" s="5">
        <f>IF(L18&gt;0,0,O18)</f>
        <v>0</v>
      </c>
      <c r="L18" s="5">
        <f>IF(O19&gt;0,1,0)</f>
        <v>0</v>
      </c>
      <c r="M18" s="5">
        <f>IF(L18=1,-1/COUNTA(P18:P21),0)</f>
        <v>0</v>
      </c>
      <c r="N18" s="5">
        <f>COUNTA(B18:B21)</f>
        <v>0</v>
      </c>
      <c r="O18" s="5">
        <f>COUNTIF(Q18:Q21,Q17)</f>
        <v>0</v>
      </c>
      <c r="P18" s="6" t="s">
        <v>0</v>
      </c>
      <c r="Q18" s="5" t="str">
        <f>CONCATENATE(B18,P18)</f>
        <v>A</v>
      </c>
      <c r="R18" s="5">
        <f>IF(O18&gt;0,O18+N18,N18*3)</f>
        <v>0</v>
      </c>
    </row>
    <row r="19" spans="1:18" ht="15" x14ac:dyDescent="0.25">
      <c r="A19" s="131"/>
      <c r="B19" s="100"/>
      <c r="C19" s="123" t="str">
        <f ca="1">IF(PORTADA!$E$35="A",CONCATENATE(I19," ",G19),"")</f>
        <v>b)  0</v>
      </c>
      <c r="D19" s="102"/>
      <c r="G19" s="13">
        <f>IF(L21="FIN","",LOOKUP(I17,DATOS!A:A,DATOS!K:K))</f>
        <v>0</v>
      </c>
      <c r="I19" s="10" t="s">
        <v>45</v>
      </c>
      <c r="J19" s="5">
        <f ca="1">IF(PORTADA!$E$35="A",R18,0)</f>
        <v>0</v>
      </c>
      <c r="K19" s="5"/>
      <c r="L19" s="5"/>
      <c r="M19" s="5"/>
      <c r="N19" s="5"/>
      <c r="O19" s="5">
        <f>N18-O18</f>
        <v>0</v>
      </c>
      <c r="P19" s="6" t="s">
        <v>1</v>
      </c>
      <c r="Q19" s="5" t="str">
        <f>CONCATENATE(B19,P19)</f>
        <v>B</v>
      </c>
      <c r="R19" s="5"/>
    </row>
    <row r="20" spans="1:18" ht="15" x14ac:dyDescent="0.25">
      <c r="A20" s="131"/>
      <c r="B20" s="100"/>
      <c r="C20" s="123" t="str">
        <f ca="1">IF(PORTADA!$E$35="A",CONCATENATE(I20," ",G20),"")</f>
        <v>c)  0</v>
      </c>
      <c r="D20" s="102"/>
      <c r="G20" s="13">
        <f>IF(L21="FIN","",LOOKUP(I17,DATOS!A:A,DATOS!L:L))</f>
        <v>0</v>
      </c>
      <c r="I20" s="10" t="s">
        <v>46</v>
      </c>
      <c r="J20" s="5"/>
      <c r="K20" s="5"/>
      <c r="L20" s="5"/>
      <c r="M20" s="5"/>
      <c r="N20" s="5"/>
      <c r="O20" s="5"/>
      <c r="P20" s="6" t="s">
        <v>2</v>
      </c>
      <c r="Q20" s="5" t="str">
        <f>CONCATENATE(B20,P20)</f>
        <v>C</v>
      </c>
      <c r="R20" s="5"/>
    </row>
    <row r="21" spans="1:18" ht="15" x14ac:dyDescent="0.25">
      <c r="A21" s="131"/>
      <c r="B21" s="100"/>
      <c r="C21" s="123" t="str">
        <f ca="1">IF(PORTADA!$E$35="A",CONCATENATE(I21," ",G21),"")</f>
        <v>d) 0</v>
      </c>
      <c r="D21" s="102"/>
      <c r="G21" s="13">
        <f>IF(L21="FIN","",LOOKUP(I17,DATOS!A:A,DATOS!M:M))</f>
        <v>0</v>
      </c>
      <c r="I21" s="10" t="s">
        <v>47</v>
      </c>
      <c r="J21" s="17">
        <f>LOOKUP(I17,DATOS!A:A,DATOS!F:F)</f>
        <v>3</v>
      </c>
      <c r="K21" s="18" t="str">
        <f>LOOKUP(I17,DATOS!A:A,DATOS!D:D)</f>
        <v>TEST 4</v>
      </c>
      <c r="L21" s="16" t="str">
        <f>IF(J21=J17,"","FIN")</f>
        <v/>
      </c>
      <c r="M21" s="5"/>
      <c r="N21" s="5"/>
      <c r="O21" s="5"/>
      <c r="P21" s="6" t="s">
        <v>3</v>
      </c>
      <c r="Q21" s="5" t="str">
        <f>CONCATENATE(B21,P21)</f>
        <v>D</v>
      </c>
      <c r="R21" s="5"/>
    </row>
    <row r="22" spans="1:18" ht="15" x14ac:dyDescent="0.25">
      <c r="A22" s="92"/>
      <c r="B22" s="103"/>
      <c r="C22" s="126"/>
      <c r="D22" s="104"/>
    </row>
    <row r="23" spans="1:18" ht="15" x14ac:dyDescent="0.25">
      <c r="A23" s="92"/>
      <c r="B23" s="97"/>
      <c r="C23" s="122" t="str">
        <f ca="1">IF(PORTADA!$E$35="A",CONCATENATE(J23,".- ",G23),"")</f>
        <v>4.- 0</v>
      </c>
      <c r="D23" s="99"/>
      <c r="E23" s="92"/>
      <c r="F23" s="92"/>
      <c r="G23" s="15">
        <f>IF(L27="FIN","",LOOKUP(I23,DATOS!A:A,DATOS!G:G))</f>
        <v>0</v>
      </c>
      <c r="H23" s="15">
        <f>IF(L27="FIN",0,LOOKUP(I23,DATOS!A:A,DATOS!N:N))</f>
        <v>0</v>
      </c>
      <c r="I23" s="10">
        <f>+I17+1</f>
        <v>64</v>
      </c>
      <c r="J23" s="7">
        <f>+J17+1</f>
        <v>4</v>
      </c>
      <c r="K23" s="5" t="s">
        <v>32</v>
      </c>
      <c r="L23" s="5" t="s">
        <v>33</v>
      </c>
      <c r="M23" s="5" t="s">
        <v>38</v>
      </c>
      <c r="N23" s="5" t="s">
        <v>34</v>
      </c>
      <c r="O23" s="5" t="s">
        <v>35</v>
      </c>
      <c r="P23" s="5" t="s">
        <v>36</v>
      </c>
      <c r="Q23" s="5" t="str">
        <f>CONCATENATE("X",H23)</f>
        <v>X0</v>
      </c>
      <c r="R23" s="5" t="s">
        <v>37</v>
      </c>
    </row>
    <row r="24" spans="1:18" ht="15" x14ac:dyDescent="0.25">
      <c r="A24" s="131">
        <f ca="1">IF($E$2="X",0,IF(J25&gt;2,H23,J25))</f>
        <v>0</v>
      </c>
      <c r="B24" s="100"/>
      <c r="C24" s="123" t="str">
        <f ca="1">IF(PORTADA!$E$35="A",CONCATENATE(I24," ",G24),"")</f>
        <v>a)  0</v>
      </c>
      <c r="D24" s="102"/>
      <c r="G24" s="13">
        <f>IF(L27="FIN","",LOOKUP(I23,DATOS!A:A,DATOS!J:J))</f>
        <v>0</v>
      </c>
      <c r="I24" s="10" t="s">
        <v>44</v>
      </c>
      <c r="J24" s="5" t="s">
        <v>5</v>
      </c>
      <c r="K24" s="5">
        <f>IF(L24&gt;0,0,O24)</f>
        <v>0</v>
      </c>
      <c r="L24" s="5">
        <f>IF(O25&gt;0,1,0)</f>
        <v>0</v>
      </c>
      <c r="M24" s="5">
        <f>IF(L24=1,-1/COUNTA(P24:P27),0)</f>
        <v>0</v>
      </c>
      <c r="N24" s="5">
        <f>COUNTA(B24:B27)</f>
        <v>0</v>
      </c>
      <c r="O24" s="5">
        <f>COUNTIF(Q24:Q27,Q23)</f>
        <v>0</v>
      </c>
      <c r="P24" s="6" t="s">
        <v>0</v>
      </c>
      <c r="Q24" s="5" t="str">
        <f>CONCATENATE(B24,P24)</f>
        <v>A</v>
      </c>
      <c r="R24" s="5">
        <f>IF(O24&gt;0,O24+N24,N24*3)</f>
        <v>0</v>
      </c>
    </row>
    <row r="25" spans="1:18" ht="15" x14ac:dyDescent="0.25">
      <c r="A25" s="131"/>
      <c r="B25" s="100"/>
      <c r="C25" s="123" t="str">
        <f ca="1">IF(PORTADA!$E$35="A",CONCATENATE(I25," ",G25),"")</f>
        <v>b)  0</v>
      </c>
      <c r="D25" s="102"/>
      <c r="G25" s="13">
        <f>IF(L27="FIN","",LOOKUP(I23,DATOS!A:A,DATOS!K:K))</f>
        <v>0</v>
      </c>
      <c r="I25" s="10" t="s">
        <v>45</v>
      </c>
      <c r="J25" s="5">
        <f ca="1">IF(PORTADA!$E$35="A",R24,0)</f>
        <v>0</v>
      </c>
      <c r="K25" s="5"/>
      <c r="L25" s="5"/>
      <c r="M25" s="5"/>
      <c r="N25" s="5"/>
      <c r="O25" s="5">
        <f>N24-O24</f>
        <v>0</v>
      </c>
      <c r="P25" s="6" t="s">
        <v>1</v>
      </c>
      <c r="Q25" s="5" t="str">
        <f>CONCATENATE(B25,P25)</f>
        <v>B</v>
      </c>
      <c r="R25" s="5"/>
    </row>
    <row r="26" spans="1:18" ht="15" x14ac:dyDescent="0.25">
      <c r="A26" s="131"/>
      <c r="B26" s="100"/>
      <c r="C26" s="123" t="str">
        <f ca="1">IF(PORTADA!$E$35="A",CONCATENATE(I26," ",G26),"")</f>
        <v>c)  0</v>
      </c>
      <c r="D26" s="102"/>
      <c r="G26" s="13">
        <f>IF(L27="FIN","",LOOKUP(I23,DATOS!A:A,DATOS!L:L))</f>
        <v>0</v>
      </c>
      <c r="I26" s="10" t="s">
        <v>46</v>
      </c>
      <c r="J26" s="5"/>
      <c r="K26" s="5"/>
      <c r="L26" s="5"/>
      <c r="M26" s="5"/>
      <c r="N26" s="5"/>
      <c r="O26" s="5"/>
      <c r="P26" s="6" t="s">
        <v>2</v>
      </c>
      <c r="Q26" s="5" t="str">
        <f>CONCATENATE(B26,P26)</f>
        <v>C</v>
      </c>
      <c r="R26" s="5"/>
    </row>
    <row r="27" spans="1:18" ht="15" x14ac:dyDescent="0.25">
      <c r="A27" s="131"/>
      <c r="B27" s="100"/>
      <c r="C27" s="123" t="str">
        <f ca="1">IF(PORTADA!$E$35="A",CONCATENATE(I27," ",G27),"")</f>
        <v>d) 0</v>
      </c>
      <c r="D27" s="102"/>
      <c r="G27" s="13">
        <f>IF(L27="FIN","",LOOKUP(I23,DATOS!A:A,DATOS!M:M))</f>
        <v>0</v>
      </c>
      <c r="I27" s="10" t="s">
        <v>47</v>
      </c>
      <c r="J27" s="17">
        <f>LOOKUP(I23,DATOS!A:A,DATOS!F:F)</f>
        <v>4</v>
      </c>
      <c r="K27" s="18" t="str">
        <f>LOOKUP(I23,DATOS!A:A,DATOS!D:D)</f>
        <v>TEST 4</v>
      </c>
      <c r="L27" s="16" t="str">
        <f>IF(J27=J23,"","FIN")</f>
        <v/>
      </c>
      <c r="M27" s="5"/>
      <c r="N27" s="5"/>
      <c r="O27" s="5"/>
      <c r="P27" s="6" t="s">
        <v>3</v>
      </c>
      <c r="Q27" s="5" t="str">
        <f>CONCATENATE(B27,P27)</f>
        <v>D</v>
      </c>
      <c r="R27" s="5"/>
    </row>
    <row r="28" spans="1:18" ht="15" x14ac:dyDescent="0.25">
      <c r="A28" s="92"/>
      <c r="B28" s="103"/>
      <c r="C28" s="126"/>
      <c r="D28" s="104"/>
    </row>
    <row r="29" spans="1:18" ht="15" x14ac:dyDescent="0.25">
      <c r="A29" s="92"/>
      <c r="B29" s="97"/>
      <c r="C29" s="122" t="str">
        <f ca="1">IF(PORTADA!$E$35="A",CONCATENATE(J29,".- ",G29),"")</f>
        <v>5.- 0</v>
      </c>
      <c r="D29" s="99"/>
      <c r="E29" s="92"/>
      <c r="F29" s="92"/>
      <c r="G29" s="15">
        <f>IF(L33="FIN","",LOOKUP(I29,DATOS!A:A,DATOS!G:G))</f>
        <v>0</v>
      </c>
      <c r="H29" s="15">
        <f>IF(L33="FIN",0,LOOKUP(I29,DATOS!A:A,DATOS!N:N))</f>
        <v>0</v>
      </c>
      <c r="I29" s="10">
        <f>+I23+1</f>
        <v>65</v>
      </c>
      <c r="J29" s="7">
        <f>+J23+1</f>
        <v>5</v>
      </c>
      <c r="K29" s="5" t="s">
        <v>32</v>
      </c>
      <c r="L29" s="5" t="s">
        <v>33</v>
      </c>
      <c r="M29" s="5" t="s">
        <v>38</v>
      </c>
      <c r="N29" s="5" t="s">
        <v>34</v>
      </c>
      <c r="O29" s="5" t="s">
        <v>35</v>
      </c>
      <c r="P29" s="5" t="s">
        <v>36</v>
      </c>
      <c r="Q29" s="5" t="str">
        <f>CONCATENATE("X",H29)</f>
        <v>X0</v>
      </c>
      <c r="R29" s="5" t="s">
        <v>37</v>
      </c>
    </row>
    <row r="30" spans="1:18" ht="15" x14ac:dyDescent="0.25">
      <c r="A30" s="131">
        <f ca="1">IF($E$2="X",0,IF(J31&gt;2,H29,J31))</f>
        <v>0</v>
      </c>
      <c r="B30" s="100"/>
      <c r="C30" s="123" t="str">
        <f ca="1">IF(PORTADA!$E$35="A",CONCATENATE(I30," ",G30),"")</f>
        <v>a)  0</v>
      </c>
      <c r="D30" s="102"/>
      <c r="G30" s="13">
        <f>IF(L33="FIN","",LOOKUP(I29,DATOS!A:A,DATOS!J:J))</f>
        <v>0</v>
      </c>
      <c r="I30" s="10" t="s">
        <v>44</v>
      </c>
      <c r="J30" s="5" t="s">
        <v>5</v>
      </c>
      <c r="K30" s="5">
        <f>IF(L30&gt;0,0,O30)</f>
        <v>0</v>
      </c>
      <c r="L30" s="5">
        <f>IF(O31&gt;0,1,0)</f>
        <v>0</v>
      </c>
      <c r="M30" s="5">
        <f>IF(L30=1,-1/COUNTA(P30:P33),0)</f>
        <v>0</v>
      </c>
      <c r="N30" s="5">
        <f>COUNTA(B30:B33)</f>
        <v>0</v>
      </c>
      <c r="O30" s="5">
        <f>COUNTIF(Q30:Q33,Q29)</f>
        <v>0</v>
      </c>
      <c r="P30" s="6" t="s">
        <v>0</v>
      </c>
      <c r="Q30" s="5" t="str">
        <f>CONCATENATE(B30,P30)</f>
        <v>A</v>
      </c>
      <c r="R30" s="5">
        <f>IF(O30&gt;0,O30+N30,N30*3)</f>
        <v>0</v>
      </c>
    </row>
    <row r="31" spans="1:18" ht="15" x14ac:dyDescent="0.25">
      <c r="A31" s="131"/>
      <c r="B31" s="100"/>
      <c r="C31" s="123" t="str">
        <f ca="1">IF(PORTADA!$E$35="A",CONCATENATE(I31," ",G31),"")</f>
        <v>b)  0</v>
      </c>
      <c r="D31" s="102"/>
      <c r="G31" s="13">
        <f>IF(L33="FIN","",LOOKUP(I29,DATOS!A:A,DATOS!K:K))</f>
        <v>0</v>
      </c>
      <c r="I31" s="10" t="s">
        <v>45</v>
      </c>
      <c r="J31" s="5">
        <f ca="1">IF(PORTADA!$E$35="A",R30,0)</f>
        <v>0</v>
      </c>
      <c r="K31" s="5"/>
      <c r="L31" s="5"/>
      <c r="M31" s="5"/>
      <c r="N31" s="5"/>
      <c r="O31" s="5">
        <f>N30-O30</f>
        <v>0</v>
      </c>
      <c r="P31" s="6" t="s">
        <v>1</v>
      </c>
      <c r="Q31" s="5" t="str">
        <f>CONCATENATE(B31,P31)</f>
        <v>B</v>
      </c>
      <c r="R31" s="5"/>
    </row>
    <row r="32" spans="1:18" ht="15" x14ac:dyDescent="0.25">
      <c r="A32" s="131"/>
      <c r="B32" s="100"/>
      <c r="C32" s="123" t="str">
        <f ca="1">IF(PORTADA!$E$35="A",CONCATENATE(I32," ",G32),"")</f>
        <v>c)  0</v>
      </c>
      <c r="D32" s="102"/>
      <c r="G32" s="13">
        <f>IF(L33="FIN","",LOOKUP(I29,DATOS!A:A,DATOS!L:L))</f>
        <v>0</v>
      </c>
      <c r="I32" s="10" t="s">
        <v>46</v>
      </c>
      <c r="J32" s="5"/>
      <c r="K32" s="5"/>
      <c r="L32" s="5"/>
      <c r="M32" s="5"/>
      <c r="N32" s="5"/>
      <c r="O32" s="5"/>
      <c r="P32" s="6" t="s">
        <v>2</v>
      </c>
      <c r="Q32" s="5" t="str">
        <f>CONCATENATE(B32,P32)</f>
        <v>C</v>
      </c>
      <c r="R32" s="5"/>
    </row>
    <row r="33" spans="1:18" ht="15" x14ac:dyDescent="0.25">
      <c r="A33" s="131"/>
      <c r="B33" s="100"/>
      <c r="C33" s="123" t="str">
        <f ca="1">IF(PORTADA!$E$35="A",CONCATENATE(I33," ",G33),"")</f>
        <v>d) 0</v>
      </c>
      <c r="D33" s="102"/>
      <c r="G33" s="13">
        <f>IF(L33="FIN","",LOOKUP(I29,DATOS!A:A,DATOS!M:M))</f>
        <v>0</v>
      </c>
      <c r="I33" s="10" t="s">
        <v>47</v>
      </c>
      <c r="J33" s="17">
        <f>LOOKUP(I29,DATOS!A:A,DATOS!F:F)</f>
        <v>5</v>
      </c>
      <c r="K33" s="18" t="str">
        <f>LOOKUP(I29,DATOS!A:A,DATOS!D:D)</f>
        <v>TEST 4</v>
      </c>
      <c r="L33" s="16" t="str">
        <f>IF(J33=J29,"","FIN")</f>
        <v/>
      </c>
      <c r="M33" s="5"/>
      <c r="N33" s="5"/>
      <c r="O33" s="5"/>
      <c r="P33" s="6" t="s">
        <v>3</v>
      </c>
      <c r="Q33" s="5" t="str">
        <f>CONCATENATE(B33,P33)</f>
        <v>D</v>
      </c>
      <c r="R33" s="5"/>
    </row>
    <row r="34" spans="1:18" ht="15" x14ac:dyDescent="0.25">
      <c r="A34" s="92"/>
      <c r="B34" s="103"/>
      <c r="C34" s="126"/>
      <c r="D34" s="104"/>
    </row>
    <row r="35" spans="1:18" ht="15" x14ac:dyDescent="0.25">
      <c r="A35" s="92"/>
      <c r="B35" s="97"/>
      <c r="C35" s="122" t="str">
        <f ca="1">IF(PORTADA!$E$35="A",CONCATENATE(J35,".- ",G35),"")</f>
        <v>6.- 0</v>
      </c>
      <c r="D35" s="99"/>
      <c r="E35" s="92"/>
      <c r="F35" s="92"/>
      <c r="G35" s="15">
        <f>IF(L39="FIN","",LOOKUP(I35,DATOS!A:A,DATOS!G:G))</f>
        <v>0</v>
      </c>
      <c r="H35" s="15">
        <f>IF(L39="FIN",0,LOOKUP(I35,DATOS!A:A,DATOS!N:N))</f>
        <v>0</v>
      </c>
      <c r="I35" s="10">
        <f>+I29+1</f>
        <v>66</v>
      </c>
      <c r="J35" s="7">
        <f>+J29+1</f>
        <v>6</v>
      </c>
      <c r="K35" s="5" t="s">
        <v>32</v>
      </c>
      <c r="L35" s="5" t="s">
        <v>33</v>
      </c>
      <c r="M35" s="5" t="s">
        <v>38</v>
      </c>
      <c r="N35" s="5" t="s">
        <v>34</v>
      </c>
      <c r="O35" s="5" t="s">
        <v>35</v>
      </c>
      <c r="P35" s="5" t="s">
        <v>36</v>
      </c>
      <c r="Q35" s="5" t="str">
        <f>CONCATENATE("X",H35)</f>
        <v>X0</v>
      </c>
      <c r="R35" s="5" t="s">
        <v>37</v>
      </c>
    </row>
    <row r="36" spans="1:18" ht="15" x14ac:dyDescent="0.25">
      <c r="A36" s="131">
        <f ca="1">IF($E$2="X",0,IF(J37&gt;2,H35,J37))</f>
        <v>0</v>
      </c>
      <c r="B36" s="100"/>
      <c r="C36" s="123" t="str">
        <f ca="1">IF(PORTADA!$E$35="A",CONCATENATE(I36," ",G36),"")</f>
        <v>a)  0</v>
      </c>
      <c r="D36" s="102"/>
      <c r="G36" s="13">
        <f>IF(L39="FIN","",LOOKUP(I35,DATOS!A:A,DATOS!J:J))</f>
        <v>0</v>
      </c>
      <c r="I36" s="10" t="s">
        <v>44</v>
      </c>
      <c r="J36" s="5" t="s">
        <v>5</v>
      </c>
      <c r="K36" s="5">
        <f>IF(L36&gt;0,0,O36)</f>
        <v>0</v>
      </c>
      <c r="L36" s="5">
        <f>IF(O37&gt;0,1,0)</f>
        <v>0</v>
      </c>
      <c r="M36" s="5">
        <f>IF(L36=1,-1/COUNTA(P36:P39),0)</f>
        <v>0</v>
      </c>
      <c r="N36" s="5">
        <f>COUNTA(B36:B39)</f>
        <v>0</v>
      </c>
      <c r="O36" s="5">
        <f>COUNTIF(Q36:Q39,Q35)</f>
        <v>0</v>
      </c>
      <c r="P36" s="6" t="s">
        <v>0</v>
      </c>
      <c r="Q36" s="5" t="str">
        <f>CONCATENATE(B36,P36)</f>
        <v>A</v>
      </c>
      <c r="R36" s="5">
        <f>IF(O36&gt;0,O36+N36,N36*3)</f>
        <v>0</v>
      </c>
    </row>
    <row r="37" spans="1:18" ht="15" x14ac:dyDescent="0.25">
      <c r="A37" s="131"/>
      <c r="B37" s="100"/>
      <c r="C37" s="123" t="str">
        <f ca="1">IF(PORTADA!$E$35="A",CONCATENATE(I37," ",G37),"")</f>
        <v>b)  0</v>
      </c>
      <c r="D37" s="102"/>
      <c r="G37" s="13">
        <f>IF(L39="FIN","",LOOKUP(I35,DATOS!A:A,DATOS!K:K))</f>
        <v>0</v>
      </c>
      <c r="I37" s="10" t="s">
        <v>45</v>
      </c>
      <c r="J37" s="5">
        <f ca="1">IF(PORTADA!$E$35="A",R36,0)</f>
        <v>0</v>
      </c>
      <c r="K37" s="5"/>
      <c r="L37" s="5"/>
      <c r="M37" s="5"/>
      <c r="N37" s="5"/>
      <c r="O37" s="5">
        <f>N36-O36</f>
        <v>0</v>
      </c>
      <c r="P37" s="6" t="s">
        <v>1</v>
      </c>
      <c r="Q37" s="5" t="str">
        <f>CONCATENATE(B37,P37)</f>
        <v>B</v>
      </c>
      <c r="R37" s="5"/>
    </row>
    <row r="38" spans="1:18" ht="15" x14ac:dyDescent="0.25">
      <c r="A38" s="131"/>
      <c r="B38" s="100"/>
      <c r="C38" s="123" t="str">
        <f ca="1">IF(PORTADA!$E$35="A",CONCATENATE(I38," ",G38),"")</f>
        <v>c)  0</v>
      </c>
      <c r="D38" s="102"/>
      <c r="G38" s="13">
        <f>IF(L39="FIN","",LOOKUP(I35,DATOS!A:A,DATOS!L:L))</f>
        <v>0</v>
      </c>
      <c r="I38" s="10" t="s">
        <v>46</v>
      </c>
      <c r="J38" s="5"/>
      <c r="K38" s="5"/>
      <c r="L38" s="5"/>
      <c r="M38" s="5"/>
      <c r="N38" s="5"/>
      <c r="O38" s="5"/>
      <c r="P38" s="6" t="s">
        <v>2</v>
      </c>
      <c r="Q38" s="5" t="str">
        <f>CONCATENATE(B38,P38)</f>
        <v>C</v>
      </c>
      <c r="R38" s="5"/>
    </row>
    <row r="39" spans="1:18" ht="15" x14ac:dyDescent="0.25">
      <c r="A39" s="131"/>
      <c r="B39" s="100"/>
      <c r="C39" s="123" t="str">
        <f ca="1">IF(PORTADA!$E$35="A",CONCATENATE(I39," ",G39),"")</f>
        <v>d) 0</v>
      </c>
      <c r="D39" s="102"/>
      <c r="G39" s="13">
        <f>IF(L39="FIN","",LOOKUP(I35,DATOS!A:A,DATOS!M:M))</f>
        <v>0</v>
      </c>
      <c r="I39" s="10" t="s">
        <v>47</v>
      </c>
      <c r="J39" s="17">
        <f>LOOKUP(I35,DATOS!A:A,DATOS!F:F)</f>
        <v>6</v>
      </c>
      <c r="K39" s="18" t="str">
        <f>LOOKUP(I35,DATOS!A:A,DATOS!D:D)</f>
        <v>TEST 4</v>
      </c>
      <c r="L39" s="16" t="str">
        <f>IF(J39=J35,"","FIN")</f>
        <v/>
      </c>
      <c r="M39" s="5"/>
      <c r="N39" s="5"/>
      <c r="O39" s="5"/>
      <c r="P39" s="6" t="s">
        <v>3</v>
      </c>
      <c r="Q39" s="5" t="str">
        <f>CONCATENATE(B39,P39)</f>
        <v>D</v>
      </c>
      <c r="R39" s="5"/>
    </row>
    <row r="40" spans="1:18" ht="15" x14ac:dyDescent="0.25">
      <c r="A40" s="92"/>
      <c r="B40" s="103"/>
      <c r="C40" s="126"/>
      <c r="D40" s="104"/>
    </row>
    <row r="41" spans="1:18" ht="15" x14ac:dyDescent="0.25">
      <c r="A41" s="92"/>
      <c r="B41" s="97"/>
      <c r="C41" s="122" t="str">
        <f ca="1">IF(PORTADA!$E$35="A",CONCATENATE(J41,".- ",G41),"")</f>
        <v>7.- 0</v>
      </c>
      <c r="D41" s="99"/>
      <c r="E41" s="92"/>
      <c r="F41" s="92"/>
      <c r="G41" s="15">
        <f>IF(L45="FIN","",LOOKUP(I41,DATOS!A:A,DATOS!G:G))</f>
        <v>0</v>
      </c>
      <c r="H41" s="15">
        <f>IF(L45="FIN",0,LOOKUP(I41,DATOS!A:A,DATOS!N:N))</f>
        <v>0</v>
      </c>
      <c r="I41" s="10">
        <f>+I35+1</f>
        <v>67</v>
      </c>
      <c r="J41" s="7">
        <f>+J35+1</f>
        <v>7</v>
      </c>
      <c r="K41" s="5" t="s">
        <v>32</v>
      </c>
      <c r="L41" s="5" t="s">
        <v>33</v>
      </c>
      <c r="M41" s="5" t="s">
        <v>38</v>
      </c>
      <c r="N41" s="5" t="s">
        <v>34</v>
      </c>
      <c r="O41" s="5" t="s">
        <v>35</v>
      </c>
      <c r="P41" s="5" t="s">
        <v>36</v>
      </c>
      <c r="Q41" s="5" t="str">
        <f>CONCATENATE("X",H41)</f>
        <v>X0</v>
      </c>
      <c r="R41" s="5" t="s">
        <v>37</v>
      </c>
    </row>
    <row r="42" spans="1:18" ht="15" x14ac:dyDescent="0.25">
      <c r="A42" s="131">
        <f ca="1">IF($E$2="X",0,IF(J43&gt;2,H41,J43))</f>
        <v>0</v>
      </c>
      <c r="B42" s="100"/>
      <c r="C42" s="123" t="str">
        <f ca="1">IF(PORTADA!$E$35="A",CONCATENATE(I42," ",G42),"")</f>
        <v>a)  0</v>
      </c>
      <c r="D42" s="102"/>
      <c r="G42" s="13">
        <f>IF(L45="FIN","",LOOKUP(I41,DATOS!A:A,DATOS!J:J))</f>
        <v>0</v>
      </c>
      <c r="I42" s="10" t="s">
        <v>44</v>
      </c>
      <c r="J42" s="5" t="s">
        <v>5</v>
      </c>
      <c r="K42" s="5">
        <f>IF(L42&gt;0,0,O42)</f>
        <v>0</v>
      </c>
      <c r="L42" s="5">
        <f>IF(O43&gt;0,1,0)</f>
        <v>0</v>
      </c>
      <c r="M42" s="5">
        <f>IF(L42=1,-1/COUNTA(P42:P45),0)</f>
        <v>0</v>
      </c>
      <c r="N42" s="5">
        <f>COUNTA(B42:B45)</f>
        <v>0</v>
      </c>
      <c r="O42" s="5">
        <f>COUNTIF(Q42:Q45,Q41)</f>
        <v>0</v>
      </c>
      <c r="P42" s="6" t="s">
        <v>0</v>
      </c>
      <c r="Q42" s="5" t="str">
        <f>CONCATENATE(B42,P42)</f>
        <v>A</v>
      </c>
      <c r="R42" s="5">
        <f>IF(O42&gt;0,O42+N42,N42*3)</f>
        <v>0</v>
      </c>
    </row>
    <row r="43" spans="1:18" ht="15" x14ac:dyDescent="0.25">
      <c r="A43" s="131"/>
      <c r="B43" s="100"/>
      <c r="C43" s="123" t="str">
        <f ca="1">IF(PORTADA!$E$35="A",CONCATENATE(I43," ",G43),"")</f>
        <v>b)  0</v>
      </c>
      <c r="D43" s="102"/>
      <c r="G43" s="13">
        <f>IF(L45="FIN","",LOOKUP(I41,DATOS!A:A,DATOS!K:K))</f>
        <v>0</v>
      </c>
      <c r="I43" s="10" t="s">
        <v>45</v>
      </c>
      <c r="J43" s="5">
        <f ca="1">IF(PORTADA!$E$35="A",R42,0)</f>
        <v>0</v>
      </c>
      <c r="K43" s="5"/>
      <c r="L43" s="5"/>
      <c r="M43" s="5"/>
      <c r="N43" s="5"/>
      <c r="O43" s="5">
        <f>N42-O42</f>
        <v>0</v>
      </c>
      <c r="P43" s="6" t="s">
        <v>1</v>
      </c>
      <c r="Q43" s="5" t="str">
        <f>CONCATENATE(B43,P43)</f>
        <v>B</v>
      </c>
      <c r="R43" s="5"/>
    </row>
    <row r="44" spans="1:18" ht="15" x14ac:dyDescent="0.25">
      <c r="A44" s="131"/>
      <c r="B44" s="100"/>
      <c r="C44" s="123" t="str">
        <f ca="1">IF(PORTADA!$E$35="A",CONCATENATE(I44," ",G44),"")</f>
        <v>c)  0</v>
      </c>
      <c r="D44" s="102"/>
      <c r="G44" s="13">
        <f>IF(L45="FIN","",LOOKUP(I41,DATOS!A:A,DATOS!L:L))</f>
        <v>0</v>
      </c>
      <c r="I44" s="10" t="s">
        <v>46</v>
      </c>
      <c r="J44" s="5"/>
      <c r="K44" s="5"/>
      <c r="L44" s="5"/>
      <c r="M44" s="5"/>
      <c r="N44" s="5"/>
      <c r="O44" s="5"/>
      <c r="P44" s="6" t="s">
        <v>2</v>
      </c>
      <c r="Q44" s="5" t="str">
        <f>CONCATENATE(B44,P44)</f>
        <v>C</v>
      </c>
      <c r="R44" s="5"/>
    </row>
    <row r="45" spans="1:18" ht="15" x14ac:dyDescent="0.25">
      <c r="A45" s="131"/>
      <c r="B45" s="100"/>
      <c r="C45" s="123" t="str">
        <f ca="1">IF(PORTADA!$E$35="A",CONCATENATE(I45," ",G45),"")</f>
        <v>d) 0</v>
      </c>
      <c r="D45" s="102"/>
      <c r="G45" s="13">
        <f>IF(L45="FIN","",LOOKUP(I41,DATOS!A:A,DATOS!M:M))</f>
        <v>0</v>
      </c>
      <c r="I45" s="10" t="s">
        <v>47</v>
      </c>
      <c r="J45" s="17">
        <f>LOOKUP(I41,DATOS!A:A,DATOS!F:F)</f>
        <v>7</v>
      </c>
      <c r="K45" s="18" t="str">
        <f>LOOKUP(I41,DATOS!A:A,DATOS!D:D)</f>
        <v>TEST 4</v>
      </c>
      <c r="L45" s="16" t="str">
        <f>IF(J45=J41,"","FIN")</f>
        <v/>
      </c>
      <c r="M45" s="5"/>
      <c r="N45" s="5"/>
      <c r="O45" s="5"/>
      <c r="P45" s="6" t="s">
        <v>3</v>
      </c>
      <c r="Q45" s="5" t="str">
        <f>CONCATENATE(B45,P45)</f>
        <v>D</v>
      </c>
      <c r="R45" s="5"/>
    </row>
    <row r="46" spans="1:18" ht="15" x14ac:dyDescent="0.25">
      <c r="A46" s="92"/>
      <c r="B46" s="103"/>
      <c r="C46" s="126"/>
      <c r="D46" s="104"/>
    </row>
    <row r="47" spans="1:18" ht="15" x14ac:dyDescent="0.25">
      <c r="A47" s="92"/>
      <c r="B47" s="97"/>
      <c r="C47" s="122" t="str">
        <f ca="1">IF(PORTADA!$E$35="A",CONCATENATE(J47,".- ",G47),"")</f>
        <v>8.- 0</v>
      </c>
      <c r="D47" s="99"/>
      <c r="E47" s="92"/>
      <c r="F47" s="92"/>
      <c r="G47" s="15">
        <f>IF(L51="FIN","",LOOKUP(I47,DATOS!A:A,DATOS!G:G))</f>
        <v>0</v>
      </c>
      <c r="H47" s="15">
        <f>IF(L51="FIN",0,LOOKUP(I47,DATOS!A:A,DATOS!N:N))</f>
        <v>0</v>
      </c>
      <c r="I47" s="10">
        <f>+I41+1</f>
        <v>68</v>
      </c>
      <c r="J47" s="7">
        <f>+J41+1</f>
        <v>8</v>
      </c>
      <c r="K47" s="5" t="s">
        <v>32</v>
      </c>
      <c r="L47" s="5" t="s">
        <v>33</v>
      </c>
      <c r="M47" s="5" t="s">
        <v>38</v>
      </c>
      <c r="N47" s="5" t="s">
        <v>34</v>
      </c>
      <c r="O47" s="5" t="s">
        <v>35</v>
      </c>
      <c r="P47" s="5" t="s">
        <v>36</v>
      </c>
      <c r="Q47" s="5" t="str">
        <f>CONCATENATE("X",H47)</f>
        <v>X0</v>
      </c>
      <c r="R47" s="5" t="s">
        <v>37</v>
      </c>
    </row>
    <row r="48" spans="1:18" ht="15" x14ac:dyDescent="0.25">
      <c r="A48" s="131">
        <f ca="1">IF($E$2="X",0,IF(J49&gt;2,H47,J49))</f>
        <v>0</v>
      </c>
      <c r="B48" s="100"/>
      <c r="C48" s="123" t="str">
        <f ca="1">IF(PORTADA!$E$35="A",CONCATENATE(I48," ",G48),"")</f>
        <v>a)  0</v>
      </c>
      <c r="D48" s="102"/>
      <c r="G48" s="13">
        <f>IF(L51="FIN","",LOOKUP(I47,DATOS!A:A,DATOS!J:J))</f>
        <v>0</v>
      </c>
      <c r="I48" s="10" t="s">
        <v>44</v>
      </c>
      <c r="J48" s="5" t="s">
        <v>5</v>
      </c>
      <c r="K48" s="5">
        <f>IF(L48&gt;0,0,O48)</f>
        <v>0</v>
      </c>
      <c r="L48" s="5">
        <f>IF(O49&gt;0,1,0)</f>
        <v>0</v>
      </c>
      <c r="M48" s="5">
        <f>IF(L48=1,-1/COUNTA(P48:P51),0)</f>
        <v>0</v>
      </c>
      <c r="N48" s="5">
        <f>COUNTA(B48:B51)</f>
        <v>0</v>
      </c>
      <c r="O48" s="5">
        <f>COUNTIF(Q48:Q51,Q47)</f>
        <v>0</v>
      </c>
      <c r="P48" s="6" t="s">
        <v>0</v>
      </c>
      <c r="Q48" s="5" t="str">
        <f>CONCATENATE(B48,P48)</f>
        <v>A</v>
      </c>
      <c r="R48" s="5">
        <f>IF(O48&gt;0,O48+N48,N48*3)</f>
        <v>0</v>
      </c>
    </row>
    <row r="49" spans="1:18" ht="15" x14ac:dyDescent="0.25">
      <c r="A49" s="131"/>
      <c r="B49" s="100"/>
      <c r="C49" s="123" t="str">
        <f ca="1">IF(PORTADA!$E$35="A",CONCATENATE(I49," ",G49),"")</f>
        <v>b)  0</v>
      </c>
      <c r="D49" s="102"/>
      <c r="G49" s="13">
        <f>IF(L51="FIN","",LOOKUP(I47,DATOS!A:A,DATOS!K:K))</f>
        <v>0</v>
      </c>
      <c r="I49" s="10" t="s">
        <v>45</v>
      </c>
      <c r="J49" s="5">
        <f ca="1">IF(PORTADA!$E$35="A",R48,0)</f>
        <v>0</v>
      </c>
      <c r="K49" s="5"/>
      <c r="L49" s="5"/>
      <c r="M49" s="5"/>
      <c r="N49" s="5"/>
      <c r="O49" s="5">
        <f>N48-O48</f>
        <v>0</v>
      </c>
      <c r="P49" s="6" t="s">
        <v>1</v>
      </c>
      <c r="Q49" s="5" t="str">
        <f>CONCATENATE(B49,P49)</f>
        <v>B</v>
      </c>
      <c r="R49" s="5"/>
    </row>
    <row r="50" spans="1:18" ht="15" x14ac:dyDescent="0.25">
      <c r="A50" s="131"/>
      <c r="B50" s="100"/>
      <c r="C50" s="123" t="str">
        <f ca="1">IF(PORTADA!$E$35="A",CONCATENATE(I50," ",G50),"")</f>
        <v>c)  0</v>
      </c>
      <c r="D50" s="102"/>
      <c r="G50" s="13">
        <f>IF(L51="FIN","",LOOKUP(I47,DATOS!A:A,DATOS!L:L))</f>
        <v>0</v>
      </c>
      <c r="I50" s="10" t="s">
        <v>46</v>
      </c>
      <c r="J50" s="5"/>
      <c r="K50" s="5"/>
      <c r="L50" s="5"/>
      <c r="M50" s="5"/>
      <c r="N50" s="5"/>
      <c r="O50" s="5"/>
      <c r="P50" s="6" t="s">
        <v>2</v>
      </c>
      <c r="Q50" s="5" t="str">
        <f>CONCATENATE(B50,P50)</f>
        <v>C</v>
      </c>
      <c r="R50" s="5"/>
    </row>
    <row r="51" spans="1:18" ht="15" x14ac:dyDescent="0.25">
      <c r="A51" s="131"/>
      <c r="B51" s="100"/>
      <c r="C51" s="123" t="str">
        <f ca="1">IF(PORTADA!$E$35="A",CONCATENATE(I51," ",G51),"")</f>
        <v>d) 0</v>
      </c>
      <c r="D51" s="102"/>
      <c r="G51" s="13">
        <f>IF(L51="FIN","",LOOKUP(I47,DATOS!A:A,DATOS!M:M))</f>
        <v>0</v>
      </c>
      <c r="I51" s="10" t="s">
        <v>47</v>
      </c>
      <c r="J51" s="17">
        <f>LOOKUP(I47,DATOS!A:A,DATOS!F:F)</f>
        <v>8</v>
      </c>
      <c r="K51" s="18" t="str">
        <f>LOOKUP(I47,DATOS!A:A,DATOS!D:D)</f>
        <v>TEST 4</v>
      </c>
      <c r="L51" s="16" t="str">
        <f>IF(J51=J47,"","FIN")</f>
        <v/>
      </c>
      <c r="M51" s="5"/>
      <c r="N51" s="5"/>
      <c r="O51" s="5"/>
      <c r="P51" s="6" t="s">
        <v>3</v>
      </c>
      <c r="Q51" s="5" t="str">
        <f>CONCATENATE(B51,P51)</f>
        <v>D</v>
      </c>
      <c r="R51" s="5"/>
    </row>
    <row r="52" spans="1:18" ht="15" x14ac:dyDescent="0.25">
      <c r="A52" s="92"/>
      <c r="B52" s="103"/>
      <c r="C52" s="126"/>
      <c r="D52" s="104"/>
    </row>
    <row r="53" spans="1:18" ht="15" x14ac:dyDescent="0.25">
      <c r="A53" s="92"/>
      <c r="B53" s="97"/>
      <c r="C53" s="122" t="str">
        <f ca="1">IF(PORTADA!$E$35="A",CONCATENATE(J53,".- ",G53),"")</f>
        <v>9.- 0</v>
      </c>
      <c r="D53" s="99"/>
      <c r="E53" s="92"/>
      <c r="F53" s="92"/>
      <c r="G53" s="15">
        <f>IF(L57="FIN","",LOOKUP(I53,DATOS!A:A,DATOS!G:G))</f>
        <v>0</v>
      </c>
      <c r="H53" s="15">
        <f>IF(L57="FIN",0,LOOKUP(I53,DATOS!A:A,DATOS!N:N))</f>
        <v>0</v>
      </c>
      <c r="I53" s="10">
        <f>+I47+1</f>
        <v>69</v>
      </c>
      <c r="J53" s="7">
        <f>+J47+1</f>
        <v>9</v>
      </c>
      <c r="K53" s="5" t="s">
        <v>32</v>
      </c>
      <c r="L53" s="5" t="s">
        <v>33</v>
      </c>
      <c r="M53" s="5" t="s">
        <v>38</v>
      </c>
      <c r="N53" s="5" t="s">
        <v>34</v>
      </c>
      <c r="O53" s="5" t="s">
        <v>35</v>
      </c>
      <c r="P53" s="5" t="s">
        <v>36</v>
      </c>
      <c r="Q53" s="5" t="str">
        <f>CONCATENATE("X",H53)</f>
        <v>X0</v>
      </c>
      <c r="R53" s="5" t="s">
        <v>37</v>
      </c>
    </row>
    <row r="54" spans="1:18" ht="15" x14ac:dyDescent="0.25">
      <c r="A54" s="131">
        <f ca="1">IF($E$2="X",0,IF(J55&gt;2,H53,J55))</f>
        <v>0</v>
      </c>
      <c r="B54" s="100"/>
      <c r="C54" s="123" t="str">
        <f ca="1">IF(PORTADA!$E$35="A",CONCATENATE(I54," ",G54),"")</f>
        <v>a)  0</v>
      </c>
      <c r="D54" s="102"/>
      <c r="G54" s="13">
        <f>IF(L57="FIN","",LOOKUP(I53,DATOS!A:A,DATOS!J:J))</f>
        <v>0</v>
      </c>
      <c r="I54" s="10" t="s">
        <v>44</v>
      </c>
      <c r="J54" s="5" t="s">
        <v>5</v>
      </c>
      <c r="K54" s="5">
        <f>IF(L54&gt;0,0,O54)</f>
        <v>0</v>
      </c>
      <c r="L54" s="5">
        <f>IF(O55&gt;0,1,0)</f>
        <v>0</v>
      </c>
      <c r="M54" s="5">
        <f>IF(L54=1,-1/COUNTA(P54:P57),0)</f>
        <v>0</v>
      </c>
      <c r="N54" s="5">
        <f>COUNTA(B54:B57)</f>
        <v>0</v>
      </c>
      <c r="O54" s="5">
        <f>COUNTIF(Q54:Q57,Q53)</f>
        <v>0</v>
      </c>
      <c r="P54" s="6" t="s">
        <v>0</v>
      </c>
      <c r="Q54" s="5" t="str">
        <f>CONCATENATE(B54,P54)</f>
        <v>A</v>
      </c>
      <c r="R54" s="5">
        <f>IF(O54&gt;0,O54+N54,N54*3)</f>
        <v>0</v>
      </c>
    </row>
    <row r="55" spans="1:18" ht="15" x14ac:dyDescent="0.25">
      <c r="A55" s="131"/>
      <c r="B55" s="100"/>
      <c r="C55" s="123" t="str">
        <f ca="1">IF(PORTADA!$E$35="A",CONCATENATE(I55," ",G55),"")</f>
        <v>b)  0</v>
      </c>
      <c r="D55" s="102"/>
      <c r="G55" s="13">
        <f>IF(L57="FIN","",LOOKUP(I53,DATOS!A:A,DATOS!K:K))</f>
        <v>0</v>
      </c>
      <c r="I55" s="10" t="s">
        <v>45</v>
      </c>
      <c r="J55" s="5">
        <f ca="1">IF(PORTADA!$E$35="A",R54,0)</f>
        <v>0</v>
      </c>
      <c r="K55" s="5"/>
      <c r="L55" s="5"/>
      <c r="M55" s="5"/>
      <c r="N55" s="5"/>
      <c r="O55" s="5">
        <f>N54-O54</f>
        <v>0</v>
      </c>
      <c r="P55" s="6" t="s">
        <v>1</v>
      </c>
      <c r="Q55" s="5" t="str">
        <f>CONCATENATE(B55,P55)</f>
        <v>B</v>
      </c>
      <c r="R55" s="5"/>
    </row>
    <row r="56" spans="1:18" ht="15" x14ac:dyDescent="0.25">
      <c r="A56" s="131"/>
      <c r="B56" s="100"/>
      <c r="C56" s="123" t="str">
        <f ca="1">IF(PORTADA!$E$35="A",CONCATENATE(I56," ",G56),"")</f>
        <v>c)  0</v>
      </c>
      <c r="D56" s="102"/>
      <c r="G56" s="13">
        <f>IF(L57="FIN","",LOOKUP(I53,DATOS!A:A,DATOS!L:L))</f>
        <v>0</v>
      </c>
      <c r="I56" s="10" t="s">
        <v>46</v>
      </c>
      <c r="J56" s="5"/>
      <c r="K56" s="5"/>
      <c r="L56" s="5"/>
      <c r="M56" s="5"/>
      <c r="N56" s="5"/>
      <c r="O56" s="5"/>
      <c r="P56" s="6" t="s">
        <v>2</v>
      </c>
      <c r="Q56" s="5" t="str">
        <f>CONCATENATE(B56,P56)</f>
        <v>C</v>
      </c>
      <c r="R56" s="5"/>
    </row>
    <row r="57" spans="1:18" ht="15" x14ac:dyDescent="0.25">
      <c r="A57" s="131"/>
      <c r="B57" s="100"/>
      <c r="C57" s="123" t="str">
        <f ca="1">IF(PORTADA!$E$35="A",CONCATENATE(I57," ",G57),"")</f>
        <v>d) 0</v>
      </c>
      <c r="D57" s="102"/>
      <c r="G57" s="13">
        <f>IF(L57="FIN","",LOOKUP(I53,DATOS!A:A,DATOS!M:M))</f>
        <v>0</v>
      </c>
      <c r="I57" s="10" t="s">
        <v>47</v>
      </c>
      <c r="J57" s="17">
        <f>LOOKUP(I53,DATOS!A:A,DATOS!F:F)</f>
        <v>9</v>
      </c>
      <c r="K57" s="18" t="str">
        <f>LOOKUP(I53,DATOS!A:A,DATOS!D:D)</f>
        <v>TEST 4</v>
      </c>
      <c r="L57" s="16" t="str">
        <f>IF(J57=J53,"","FIN")</f>
        <v/>
      </c>
      <c r="M57" s="5"/>
      <c r="N57" s="5"/>
      <c r="O57" s="5"/>
      <c r="P57" s="6" t="s">
        <v>3</v>
      </c>
      <c r="Q57" s="5" t="str">
        <f>CONCATENATE(B57,P57)</f>
        <v>D</v>
      </c>
      <c r="R57" s="5"/>
    </row>
    <row r="58" spans="1:18" ht="15" x14ac:dyDescent="0.25">
      <c r="A58" s="92"/>
      <c r="B58" s="103"/>
      <c r="C58" s="126"/>
      <c r="D58" s="104"/>
    </row>
    <row r="59" spans="1:18" ht="15" x14ac:dyDescent="0.25">
      <c r="A59" s="92"/>
      <c r="B59" s="97"/>
      <c r="C59" s="122" t="str">
        <f ca="1">IF(PORTADA!$E$35="A",CONCATENATE(J59,".- ",G59),"")</f>
        <v>10.- 0</v>
      </c>
      <c r="D59" s="99"/>
      <c r="E59" s="92"/>
      <c r="F59" s="92"/>
      <c r="G59" s="15">
        <f>IF(L63="FIN","",LOOKUP(I59,DATOS!A:A,DATOS!G:G))</f>
        <v>0</v>
      </c>
      <c r="H59" s="15">
        <f>IF(L63="FIN",0,LOOKUP(I59,DATOS!A:A,DATOS!N:N))</f>
        <v>0</v>
      </c>
      <c r="I59" s="10">
        <f>+I53+1</f>
        <v>70</v>
      </c>
      <c r="J59" s="7">
        <f>+J53+1</f>
        <v>10</v>
      </c>
      <c r="K59" s="5" t="s">
        <v>32</v>
      </c>
      <c r="L59" s="5" t="s">
        <v>33</v>
      </c>
      <c r="M59" s="5" t="s">
        <v>38</v>
      </c>
      <c r="N59" s="5" t="s">
        <v>34</v>
      </c>
      <c r="O59" s="5" t="s">
        <v>35</v>
      </c>
      <c r="P59" s="5" t="s">
        <v>36</v>
      </c>
      <c r="Q59" s="5" t="str">
        <f>CONCATENATE("X",H59)</f>
        <v>X0</v>
      </c>
      <c r="R59" s="5" t="s">
        <v>37</v>
      </c>
    </row>
    <row r="60" spans="1:18" ht="15" x14ac:dyDescent="0.25">
      <c r="A60" s="131">
        <f ca="1">IF($E$2="X",0,IF(J61&gt;2,H59,J61))</f>
        <v>0</v>
      </c>
      <c r="B60" s="100"/>
      <c r="C60" s="123" t="str">
        <f ca="1">IF(PORTADA!$E$35="A",CONCATENATE(I60," ",G60),"")</f>
        <v>a)  0</v>
      </c>
      <c r="D60" s="102"/>
      <c r="G60" s="13">
        <f>IF(L63="FIN","",LOOKUP(I59,DATOS!A:A,DATOS!J:J))</f>
        <v>0</v>
      </c>
      <c r="I60" s="10" t="s">
        <v>44</v>
      </c>
      <c r="J60" s="5" t="s">
        <v>5</v>
      </c>
      <c r="K60" s="5">
        <f>IF(L60&gt;0,0,O60)</f>
        <v>0</v>
      </c>
      <c r="L60" s="5">
        <f>IF(O61&gt;0,1,0)</f>
        <v>0</v>
      </c>
      <c r="M60" s="5">
        <f>IF(L60=1,-1/COUNTA(P60:P63),0)</f>
        <v>0</v>
      </c>
      <c r="N60" s="5">
        <f>COUNTA(B60:B63)</f>
        <v>0</v>
      </c>
      <c r="O60" s="5">
        <f>COUNTIF(Q60:Q63,Q59)</f>
        <v>0</v>
      </c>
      <c r="P60" s="6" t="s">
        <v>0</v>
      </c>
      <c r="Q60" s="5" t="str">
        <f>CONCATENATE(B60,P60)</f>
        <v>A</v>
      </c>
      <c r="R60" s="5">
        <f>IF(O60&gt;0,O60+N60,N60*3)</f>
        <v>0</v>
      </c>
    </row>
    <row r="61" spans="1:18" ht="15" x14ac:dyDescent="0.25">
      <c r="A61" s="131"/>
      <c r="B61" s="100"/>
      <c r="C61" s="123" t="str">
        <f ca="1">IF(PORTADA!$E$35="A",CONCATENATE(I61," ",G61),"")</f>
        <v>b)  0</v>
      </c>
      <c r="D61" s="102"/>
      <c r="G61" s="13">
        <f>IF(L63="FIN","",LOOKUP(I59,DATOS!A:A,DATOS!K:K))</f>
        <v>0</v>
      </c>
      <c r="I61" s="10" t="s">
        <v>45</v>
      </c>
      <c r="J61" s="5">
        <f ca="1">IF(PORTADA!$E$35="A",R60,0)</f>
        <v>0</v>
      </c>
      <c r="K61" s="5"/>
      <c r="L61" s="5"/>
      <c r="M61" s="5"/>
      <c r="N61" s="5"/>
      <c r="O61" s="5">
        <f>N60-O60</f>
        <v>0</v>
      </c>
      <c r="P61" s="6" t="s">
        <v>1</v>
      </c>
      <c r="Q61" s="5" t="str">
        <f>CONCATENATE(B61,P61)</f>
        <v>B</v>
      </c>
      <c r="R61" s="5"/>
    </row>
    <row r="62" spans="1:18" ht="15" x14ac:dyDescent="0.25">
      <c r="A62" s="131"/>
      <c r="B62" s="100"/>
      <c r="C62" s="123" t="str">
        <f ca="1">IF(PORTADA!$E$35="A",CONCATENATE(I62," ",G62),"")</f>
        <v>c)  0</v>
      </c>
      <c r="D62" s="102"/>
      <c r="G62" s="13">
        <f>IF(L63="FIN","",LOOKUP(I59,DATOS!A:A,DATOS!L:L))</f>
        <v>0</v>
      </c>
      <c r="I62" s="10" t="s">
        <v>46</v>
      </c>
      <c r="J62" s="5"/>
      <c r="K62" s="5"/>
      <c r="L62" s="5"/>
      <c r="M62" s="5"/>
      <c r="N62" s="5"/>
      <c r="O62" s="5"/>
      <c r="P62" s="6" t="s">
        <v>2</v>
      </c>
      <c r="Q62" s="5" t="str">
        <f>CONCATENATE(B62,P62)</f>
        <v>C</v>
      </c>
      <c r="R62" s="5"/>
    </row>
    <row r="63" spans="1:18" ht="15" x14ac:dyDescent="0.25">
      <c r="A63" s="131"/>
      <c r="B63" s="100"/>
      <c r="C63" s="123" t="str">
        <f ca="1">IF(PORTADA!$E$35="A",CONCATENATE(I63," ",G63),"")</f>
        <v>d) 0</v>
      </c>
      <c r="D63" s="102"/>
      <c r="G63" s="13">
        <f>IF(L63="FIN","",LOOKUP(I59,DATOS!A:A,DATOS!M:M))</f>
        <v>0</v>
      </c>
      <c r="I63" s="10" t="s">
        <v>47</v>
      </c>
      <c r="J63" s="17">
        <f>LOOKUP(I59,DATOS!A:A,DATOS!F:F)</f>
        <v>10</v>
      </c>
      <c r="K63" s="18" t="str">
        <f>LOOKUP(I59,DATOS!A:A,DATOS!D:D)</f>
        <v>TEST 4</v>
      </c>
      <c r="L63" s="16" t="str">
        <f>IF(J63=J59,"","FIN")</f>
        <v/>
      </c>
      <c r="M63" s="5"/>
      <c r="N63" s="5"/>
      <c r="O63" s="5"/>
      <c r="P63" s="6" t="s">
        <v>3</v>
      </c>
      <c r="Q63" s="5" t="str">
        <f>CONCATENATE(B63,P63)</f>
        <v>D</v>
      </c>
      <c r="R63" s="5"/>
    </row>
    <row r="64" spans="1:18" ht="15" x14ac:dyDescent="0.25">
      <c r="A64" s="92"/>
      <c r="B64" s="103"/>
      <c r="C64" s="126"/>
      <c r="D64" s="104"/>
    </row>
    <row r="65" spans="1:18" ht="15" x14ac:dyDescent="0.25">
      <c r="A65" s="92"/>
      <c r="B65" s="97"/>
      <c r="C65" s="122" t="str">
        <f ca="1">IF(PORTADA!$E$35="A",CONCATENATE(J65,".- ",G65),"")</f>
        <v>11.- 0</v>
      </c>
      <c r="D65" s="99"/>
      <c r="E65" s="92"/>
      <c r="F65" s="92"/>
      <c r="G65" s="15">
        <f>IF(L69="FIN","",LOOKUP(I65,DATOS!A:A,DATOS!G:G))</f>
        <v>0</v>
      </c>
      <c r="H65" s="15">
        <f>IF(L69="FIN",0,LOOKUP(I65,DATOS!A:A,DATOS!N:N))</f>
        <v>0</v>
      </c>
      <c r="I65" s="10">
        <f>+I59+1</f>
        <v>71</v>
      </c>
      <c r="J65" s="7">
        <f>+J59+1</f>
        <v>11</v>
      </c>
      <c r="K65" s="5" t="s">
        <v>32</v>
      </c>
      <c r="L65" s="5" t="s">
        <v>33</v>
      </c>
      <c r="M65" s="5" t="s">
        <v>38</v>
      </c>
      <c r="N65" s="5" t="s">
        <v>34</v>
      </c>
      <c r="O65" s="5" t="s">
        <v>35</v>
      </c>
      <c r="P65" s="5" t="s">
        <v>36</v>
      </c>
      <c r="Q65" s="5" t="str">
        <f>CONCATENATE("X",H65)</f>
        <v>X0</v>
      </c>
      <c r="R65" s="5" t="s">
        <v>37</v>
      </c>
    </row>
    <row r="66" spans="1:18" ht="15" x14ac:dyDescent="0.25">
      <c r="A66" s="131">
        <f ca="1">IF($E$2="X",0,IF(J67&gt;2,H65,J67))</f>
        <v>0</v>
      </c>
      <c r="B66" s="100"/>
      <c r="C66" s="123" t="str">
        <f ca="1">IF(PORTADA!$E$35="A",CONCATENATE(I66," ",G66),"")</f>
        <v>a)  0</v>
      </c>
      <c r="D66" s="102"/>
      <c r="G66" s="13">
        <f>IF(L69="FIN","",LOOKUP(I65,DATOS!A:A,DATOS!J:J))</f>
        <v>0</v>
      </c>
      <c r="I66" s="10" t="s">
        <v>44</v>
      </c>
      <c r="J66" s="5" t="s">
        <v>5</v>
      </c>
      <c r="K66" s="5">
        <f>IF(L66&gt;0,0,O66)</f>
        <v>0</v>
      </c>
      <c r="L66" s="5">
        <f>IF(O67&gt;0,1,0)</f>
        <v>0</v>
      </c>
      <c r="M66" s="5">
        <f>IF(L66=1,-1/COUNTA(P66:P69),0)</f>
        <v>0</v>
      </c>
      <c r="N66" s="5">
        <f>COUNTA(B66:B69)</f>
        <v>0</v>
      </c>
      <c r="O66" s="5">
        <f>COUNTIF(Q66:Q69,Q65)</f>
        <v>0</v>
      </c>
      <c r="P66" s="6" t="s">
        <v>0</v>
      </c>
      <c r="Q66" s="5" t="str">
        <f>CONCATENATE(B66,P66)</f>
        <v>A</v>
      </c>
      <c r="R66" s="5">
        <f>IF(O66&gt;0,O66+N66,N66*3)</f>
        <v>0</v>
      </c>
    </row>
    <row r="67" spans="1:18" ht="15" x14ac:dyDescent="0.25">
      <c r="A67" s="131"/>
      <c r="B67" s="100"/>
      <c r="C67" s="123" t="str">
        <f ca="1">IF(PORTADA!$E$35="A",CONCATENATE(I67," ",G67),"")</f>
        <v>b)  0</v>
      </c>
      <c r="D67" s="102"/>
      <c r="G67" s="13">
        <f>IF(L69="FIN","",LOOKUP(I65,DATOS!A:A,DATOS!K:K))</f>
        <v>0</v>
      </c>
      <c r="I67" s="10" t="s">
        <v>45</v>
      </c>
      <c r="J67" s="5">
        <f ca="1">IF(PORTADA!$E$35="A",R66,0)</f>
        <v>0</v>
      </c>
      <c r="K67" s="5"/>
      <c r="L67" s="5"/>
      <c r="M67" s="5"/>
      <c r="N67" s="5"/>
      <c r="O67" s="5">
        <f>N66-O66</f>
        <v>0</v>
      </c>
      <c r="P67" s="6" t="s">
        <v>1</v>
      </c>
      <c r="Q67" s="5" t="str">
        <f>CONCATENATE(B67,P67)</f>
        <v>B</v>
      </c>
      <c r="R67" s="5"/>
    </row>
    <row r="68" spans="1:18" ht="15" x14ac:dyDescent="0.25">
      <c r="A68" s="131"/>
      <c r="B68" s="100"/>
      <c r="C68" s="123" t="str">
        <f ca="1">IF(PORTADA!$E$35="A",CONCATENATE(I68," ",G68),"")</f>
        <v>c)  0</v>
      </c>
      <c r="D68" s="102"/>
      <c r="G68" s="13">
        <f>IF(L69="FIN","",LOOKUP(I65,DATOS!A:A,DATOS!L:L))</f>
        <v>0</v>
      </c>
      <c r="I68" s="10" t="s">
        <v>46</v>
      </c>
      <c r="J68" s="5"/>
      <c r="K68" s="5"/>
      <c r="L68" s="5"/>
      <c r="M68" s="5"/>
      <c r="N68" s="5"/>
      <c r="O68" s="5"/>
      <c r="P68" s="6" t="s">
        <v>2</v>
      </c>
      <c r="Q68" s="5" t="str">
        <f>CONCATENATE(B68,P68)</f>
        <v>C</v>
      </c>
      <c r="R68" s="5"/>
    </row>
    <row r="69" spans="1:18" ht="15" x14ac:dyDescent="0.25">
      <c r="A69" s="131"/>
      <c r="B69" s="100"/>
      <c r="C69" s="123" t="str">
        <f ca="1">IF(PORTADA!$E$35="A",CONCATENATE(I69," ",G69),"")</f>
        <v>d) 0</v>
      </c>
      <c r="D69" s="102"/>
      <c r="G69" s="13">
        <f>IF(L69="FIN","",LOOKUP(I65,DATOS!A:A,DATOS!M:M))</f>
        <v>0</v>
      </c>
      <c r="I69" s="10" t="s">
        <v>47</v>
      </c>
      <c r="J69" s="17">
        <f>LOOKUP(I65,DATOS!A:A,DATOS!F:F)</f>
        <v>11</v>
      </c>
      <c r="K69" s="18" t="str">
        <f>LOOKUP(I65,DATOS!A:A,DATOS!D:D)</f>
        <v>TEST 4</v>
      </c>
      <c r="L69" s="16" t="str">
        <f>IF(J69=J65,"","FIN")</f>
        <v/>
      </c>
      <c r="M69" s="5"/>
      <c r="N69" s="5"/>
      <c r="O69" s="5"/>
      <c r="P69" s="6" t="s">
        <v>3</v>
      </c>
      <c r="Q69" s="5" t="str">
        <f>CONCATENATE(B69,P69)</f>
        <v>D</v>
      </c>
      <c r="R69" s="5"/>
    </row>
    <row r="70" spans="1:18" ht="15" x14ac:dyDescent="0.25">
      <c r="A70" s="92"/>
      <c r="B70" s="103"/>
      <c r="C70" s="126"/>
      <c r="D70" s="104"/>
    </row>
    <row r="71" spans="1:18" ht="15" x14ac:dyDescent="0.25">
      <c r="A71" s="92"/>
      <c r="B71" s="97"/>
      <c r="C71" s="122" t="str">
        <f ca="1">IF(PORTADA!$E$35="A",CONCATENATE(J71,".- ",G71),"")</f>
        <v>12.- 0</v>
      </c>
      <c r="D71" s="99"/>
      <c r="E71" s="92"/>
      <c r="F71" s="92"/>
      <c r="G71" s="15">
        <f>IF(L75="FIN","",LOOKUP(I71,DATOS!A:A,DATOS!G:G))</f>
        <v>0</v>
      </c>
      <c r="H71" s="15">
        <f>IF(L75="FIN",0,LOOKUP(I71,DATOS!A:A,DATOS!N:N))</f>
        <v>0</v>
      </c>
      <c r="I71" s="10">
        <f>+I65+1</f>
        <v>72</v>
      </c>
      <c r="J71" s="7">
        <f>+J65+1</f>
        <v>12</v>
      </c>
      <c r="K71" s="5" t="s">
        <v>32</v>
      </c>
      <c r="L71" s="5" t="s">
        <v>33</v>
      </c>
      <c r="M71" s="5" t="s">
        <v>38</v>
      </c>
      <c r="N71" s="5" t="s">
        <v>34</v>
      </c>
      <c r="O71" s="5" t="s">
        <v>35</v>
      </c>
      <c r="P71" s="5" t="s">
        <v>36</v>
      </c>
      <c r="Q71" s="5" t="str">
        <f>CONCATENATE("X",H71)</f>
        <v>X0</v>
      </c>
      <c r="R71" s="5" t="s">
        <v>37</v>
      </c>
    </row>
    <row r="72" spans="1:18" ht="15" x14ac:dyDescent="0.25">
      <c r="A72" s="131">
        <f ca="1">IF($E$2="X",0,IF(J73&gt;2,H71,J73))</f>
        <v>0</v>
      </c>
      <c r="B72" s="100"/>
      <c r="C72" s="123" t="str">
        <f ca="1">IF(PORTADA!$E$35="A",CONCATENATE(I72," ",G72),"")</f>
        <v>a)  0</v>
      </c>
      <c r="D72" s="102"/>
      <c r="G72" s="13">
        <f>IF(L75="FIN","",LOOKUP(I71,DATOS!A:A,DATOS!J:J))</f>
        <v>0</v>
      </c>
      <c r="I72" s="10" t="s">
        <v>44</v>
      </c>
      <c r="J72" s="5" t="s">
        <v>5</v>
      </c>
      <c r="K72" s="5">
        <f>IF(L72&gt;0,0,O72)</f>
        <v>0</v>
      </c>
      <c r="L72" s="5">
        <f>IF(O73&gt;0,1,0)</f>
        <v>0</v>
      </c>
      <c r="M72" s="5">
        <f>IF(L72=1,-1/COUNTA(P72:P75),0)</f>
        <v>0</v>
      </c>
      <c r="N72" s="5">
        <f>COUNTA(B72:B75)</f>
        <v>0</v>
      </c>
      <c r="O72" s="5">
        <f>COUNTIF(Q72:Q75,Q71)</f>
        <v>0</v>
      </c>
      <c r="P72" s="6" t="s">
        <v>0</v>
      </c>
      <c r="Q72" s="5" t="str">
        <f>CONCATENATE(B72,P72)</f>
        <v>A</v>
      </c>
      <c r="R72" s="5">
        <f>IF(O72&gt;0,O72+N72,N72*3)</f>
        <v>0</v>
      </c>
    </row>
    <row r="73" spans="1:18" ht="15" x14ac:dyDescent="0.25">
      <c r="A73" s="131"/>
      <c r="B73" s="100"/>
      <c r="C73" s="123" t="str">
        <f ca="1">IF(PORTADA!$E$35="A",CONCATENATE(I73," ",G73),"")</f>
        <v>b)  0</v>
      </c>
      <c r="D73" s="102"/>
      <c r="G73" s="13">
        <f>IF(L75="FIN","",LOOKUP(I71,DATOS!A:A,DATOS!K:K))</f>
        <v>0</v>
      </c>
      <c r="I73" s="10" t="s">
        <v>45</v>
      </c>
      <c r="J73" s="5">
        <f ca="1">IF(PORTADA!$E$35="A",R72,0)</f>
        <v>0</v>
      </c>
      <c r="K73" s="5"/>
      <c r="L73" s="5"/>
      <c r="M73" s="5"/>
      <c r="N73" s="5"/>
      <c r="O73" s="5">
        <f>N72-O72</f>
        <v>0</v>
      </c>
      <c r="P73" s="6" t="s">
        <v>1</v>
      </c>
      <c r="Q73" s="5" t="str">
        <f>CONCATENATE(B73,P73)</f>
        <v>B</v>
      </c>
      <c r="R73" s="5"/>
    </row>
    <row r="74" spans="1:18" ht="15" x14ac:dyDescent="0.25">
      <c r="A74" s="131"/>
      <c r="B74" s="100"/>
      <c r="C74" s="123" t="str">
        <f ca="1">IF(PORTADA!$E$35="A",CONCATENATE(I74," ",G74),"")</f>
        <v>c)  0</v>
      </c>
      <c r="D74" s="102"/>
      <c r="G74" s="13">
        <f>IF(L75="FIN","",LOOKUP(I71,DATOS!A:A,DATOS!L:L))</f>
        <v>0</v>
      </c>
      <c r="I74" s="10" t="s">
        <v>46</v>
      </c>
      <c r="J74" s="5"/>
      <c r="K74" s="5"/>
      <c r="L74" s="5"/>
      <c r="M74" s="5"/>
      <c r="N74" s="5"/>
      <c r="O74" s="5"/>
      <c r="P74" s="6" t="s">
        <v>2</v>
      </c>
      <c r="Q74" s="5" t="str">
        <f>CONCATENATE(B74,P74)</f>
        <v>C</v>
      </c>
      <c r="R74" s="5"/>
    </row>
    <row r="75" spans="1:18" ht="15" x14ac:dyDescent="0.25">
      <c r="A75" s="131"/>
      <c r="B75" s="100"/>
      <c r="C75" s="123" t="str">
        <f ca="1">IF(PORTADA!$E$35="A",CONCATENATE(I75," ",G75),"")</f>
        <v>d) 0</v>
      </c>
      <c r="D75" s="102"/>
      <c r="G75" s="13">
        <f>IF(L75="FIN","",LOOKUP(I71,DATOS!A:A,DATOS!M:M))</f>
        <v>0</v>
      </c>
      <c r="I75" s="10" t="s">
        <v>47</v>
      </c>
      <c r="J75" s="17">
        <f>LOOKUP(I71,DATOS!A:A,DATOS!F:F)</f>
        <v>12</v>
      </c>
      <c r="K75" s="18" t="str">
        <f>LOOKUP(I71,DATOS!A:A,DATOS!D:D)</f>
        <v>TEST 4</v>
      </c>
      <c r="L75" s="16" t="str">
        <f>IF(J75=J71,"","FIN")</f>
        <v/>
      </c>
      <c r="M75" s="5"/>
      <c r="N75" s="5"/>
      <c r="O75" s="5"/>
      <c r="P75" s="6" t="s">
        <v>3</v>
      </c>
      <c r="Q75" s="5" t="str">
        <f>CONCATENATE(B75,P75)</f>
        <v>D</v>
      </c>
      <c r="R75" s="5"/>
    </row>
    <row r="76" spans="1:18" ht="15" x14ac:dyDescent="0.25">
      <c r="A76" s="92"/>
      <c r="B76" s="103"/>
      <c r="C76" s="126"/>
      <c r="D76" s="104"/>
    </row>
    <row r="77" spans="1:18" ht="15" x14ac:dyDescent="0.25">
      <c r="A77" s="92"/>
      <c r="B77" s="97"/>
      <c r="C77" s="122" t="str">
        <f ca="1">IF(PORTADA!$E$35="A",CONCATENATE(J77,".- ",G77),"")</f>
        <v>13.- 0</v>
      </c>
      <c r="D77" s="99"/>
      <c r="E77" s="92"/>
      <c r="F77" s="92"/>
      <c r="G77" s="15">
        <f>IF(L81="FIN","",LOOKUP(I77,DATOS!A:A,DATOS!G:G))</f>
        <v>0</v>
      </c>
      <c r="H77" s="15">
        <f>IF(L81="FIN",0,LOOKUP(I77,DATOS!A:A,DATOS!N:N))</f>
        <v>0</v>
      </c>
      <c r="I77" s="10">
        <f>+I71+1</f>
        <v>73</v>
      </c>
      <c r="J77" s="7">
        <f>+J71+1</f>
        <v>13</v>
      </c>
      <c r="K77" s="5" t="s">
        <v>32</v>
      </c>
      <c r="L77" s="5" t="s">
        <v>33</v>
      </c>
      <c r="M77" s="5" t="s">
        <v>38</v>
      </c>
      <c r="N77" s="5" t="s">
        <v>34</v>
      </c>
      <c r="O77" s="5" t="s">
        <v>35</v>
      </c>
      <c r="P77" s="5" t="s">
        <v>36</v>
      </c>
      <c r="Q77" s="5" t="str">
        <f>CONCATENATE("X",H77)</f>
        <v>X0</v>
      </c>
      <c r="R77" s="5" t="s">
        <v>37</v>
      </c>
    </row>
    <row r="78" spans="1:18" ht="15" x14ac:dyDescent="0.25">
      <c r="A78" s="131">
        <f ca="1">IF($E$2="X",0,IF(J79&gt;2,H77,J79))</f>
        <v>0</v>
      </c>
      <c r="B78" s="100"/>
      <c r="C78" s="123" t="str">
        <f ca="1">IF(PORTADA!$E$35="A",CONCATENATE(I78," ",G78),"")</f>
        <v>a)  0</v>
      </c>
      <c r="D78" s="102"/>
      <c r="G78" s="13">
        <f>IF(L81="FIN","",LOOKUP(I77,DATOS!A:A,DATOS!J:J))</f>
        <v>0</v>
      </c>
      <c r="I78" s="10" t="s">
        <v>44</v>
      </c>
      <c r="J78" s="5" t="s">
        <v>5</v>
      </c>
      <c r="K78" s="5">
        <f>IF(L78&gt;0,0,O78)</f>
        <v>0</v>
      </c>
      <c r="L78" s="5">
        <f>IF(O79&gt;0,1,0)</f>
        <v>0</v>
      </c>
      <c r="M78" s="5">
        <f>IF(L78=1,-1/COUNTA(P78:P81),0)</f>
        <v>0</v>
      </c>
      <c r="N78" s="5">
        <f>COUNTA(B78:B81)</f>
        <v>0</v>
      </c>
      <c r="O78" s="5">
        <f>COUNTIF(Q78:Q81,Q77)</f>
        <v>0</v>
      </c>
      <c r="P78" s="6" t="s">
        <v>0</v>
      </c>
      <c r="Q78" s="5" t="str">
        <f>CONCATENATE(B78,P78)</f>
        <v>A</v>
      </c>
      <c r="R78" s="5">
        <f>IF(O78&gt;0,O78+N78,N78*3)</f>
        <v>0</v>
      </c>
    </row>
    <row r="79" spans="1:18" ht="15" x14ac:dyDescent="0.25">
      <c r="A79" s="131"/>
      <c r="B79" s="100"/>
      <c r="C79" s="123" t="str">
        <f ca="1">IF(PORTADA!$E$35="A",CONCATENATE(I79," ",G79),"")</f>
        <v>b)  0</v>
      </c>
      <c r="D79" s="102"/>
      <c r="G79" s="13">
        <f>IF(L81="FIN","",LOOKUP(I77,DATOS!A:A,DATOS!K:K))</f>
        <v>0</v>
      </c>
      <c r="I79" s="10" t="s">
        <v>45</v>
      </c>
      <c r="J79" s="5">
        <f ca="1">IF(PORTADA!$E$35="A",R78,0)</f>
        <v>0</v>
      </c>
      <c r="K79" s="5"/>
      <c r="L79" s="5"/>
      <c r="M79" s="5"/>
      <c r="N79" s="5"/>
      <c r="O79" s="5">
        <f>N78-O78</f>
        <v>0</v>
      </c>
      <c r="P79" s="6" t="s">
        <v>1</v>
      </c>
      <c r="Q79" s="5" t="str">
        <f>CONCATENATE(B79,P79)</f>
        <v>B</v>
      </c>
      <c r="R79" s="5"/>
    </row>
    <row r="80" spans="1:18" ht="15" x14ac:dyDescent="0.25">
      <c r="A80" s="131"/>
      <c r="B80" s="100"/>
      <c r="C80" s="123" t="str">
        <f ca="1">IF(PORTADA!$E$35="A",CONCATENATE(I80," ",G80),"")</f>
        <v>c)  0</v>
      </c>
      <c r="D80" s="102"/>
      <c r="G80" s="13">
        <f>IF(L81="FIN","",LOOKUP(I77,DATOS!A:A,DATOS!L:L))</f>
        <v>0</v>
      </c>
      <c r="I80" s="10" t="s">
        <v>46</v>
      </c>
      <c r="J80" s="5"/>
      <c r="K80" s="5"/>
      <c r="L80" s="5"/>
      <c r="M80" s="5"/>
      <c r="N80" s="5"/>
      <c r="O80" s="5"/>
      <c r="P80" s="6" t="s">
        <v>2</v>
      </c>
      <c r="Q80" s="5" t="str">
        <f>CONCATENATE(B80,P80)</f>
        <v>C</v>
      </c>
      <c r="R80" s="5"/>
    </row>
    <row r="81" spans="1:18" ht="15" x14ac:dyDescent="0.25">
      <c r="A81" s="131"/>
      <c r="B81" s="100"/>
      <c r="C81" s="123" t="str">
        <f ca="1">IF(PORTADA!$E$35="A",CONCATENATE(I81," ",G81),"")</f>
        <v>d) 0</v>
      </c>
      <c r="D81" s="102"/>
      <c r="G81" s="13">
        <f>IF(L81="FIN","",LOOKUP(I77,DATOS!A:A,DATOS!M:M))</f>
        <v>0</v>
      </c>
      <c r="I81" s="10" t="s">
        <v>47</v>
      </c>
      <c r="J81" s="17">
        <f>LOOKUP(I77,DATOS!A:A,DATOS!F:F)</f>
        <v>13</v>
      </c>
      <c r="K81" s="18" t="str">
        <f>LOOKUP(I77,DATOS!A:A,DATOS!D:D)</f>
        <v>TEST 4</v>
      </c>
      <c r="L81" s="16" t="str">
        <f>IF(J81=J77,"","FIN")</f>
        <v/>
      </c>
      <c r="M81" s="5"/>
      <c r="N81" s="5"/>
      <c r="O81" s="5"/>
      <c r="P81" s="6" t="s">
        <v>3</v>
      </c>
      <c r="Q81" s="5" t="str">
        <f>CONCATENATE(B81,P81)</f>
        <v>D</v>
      </c>
      <c r="R81" s="5"/>
    </row>
    <row r="82" spans="1:18" ht="15" x14ac:dyDescent="0.25">
      <c r="A82" s="92"/>
      <c r="B82" s="103"/>
      <c r="C82" s="126"/>
      <c r="D82" s="104"/>
    </row>
    <row r="83" spans="1:18" ht="15" x14ac:dyDescent="0.25">
      <c r="A83" s="92"/>
      <c r="B83" s="97"/>
      <c r="C83" s="122" t="str">
        <f ca="1">IF(PORTADA!$E$35="A",CONCATENATE(J83,".- ",G83),"")</f>
        <v>14.- 0</v>
      </c>
      <c r="D83" s="99"/>
      <c r="E83" s="92"/>
      <c r="F83" s="92"/>
      <c r="G83" s="15">
        <f>IF(L87="FIN","",LOOKUP(I83,DATOS!A:A,DATOS!G:G))</f>
        <v>0</v>
      </c>
      <c r="H83" s="15">
        <f>IF(L87="FIN",0,LOOKUP(I83,DATOS!A:A,DATOS!N:N))</f>
        <v>0</v>
      </c>
      <c r="I83" s="10">
        <f>+I77+1</f>
        <v>74</v>
      </c>
      <c r="J83" s="7">
        <f>+J77+1</f>
        <v>14</v>
      </c>
      <c r="K83" s="5" t="s">
        <v>32</v>
      </c>
      <c r="L83" s="5" t="s">
        <v>33</v>
      </c>
      <c r="M83" s="5" t="s">
        <v>38</v>
      </c>
      <c r="N83" s="5" t="s">
        <v>34</v>
      </c>
      <c r="O83" s="5" t="s">
        <v>35</v>
      </c>
      <c r="P83" s="5" t="s">
        <v>36</v>
      </c>
      <c r="Q83" s="5" t="str">
        <f>CONCATENATE("X",H83)</f>
        <v>X0</v>
      </c>
      <c r="R83" s="5" t="s">
        <v>37</v>
      </c>
    </row>
    <row r="84" spans="1:18" ht="15" x14ac:dyDescent="0.25">
      <c r="A84" s="131">
        <f ca="1">IF($E$2="X",0,IF(J85&gt;2,H83,J85))</f>
        <v>0</v>
      </c>
      <c r="B84" s="100"/>
      <c r="C84" s="123" t="str">
        <f ca="1">IF(PORTADA!$E$35="A",CONCATENATE(I84," ",G84),"")</f>
        <v>a)  0</v>
      </c>
      <c r="D84" s="102"/>
      <c r="G84" s="13">
        <f>IF(L87="FIN","",LOOKUP(I83,DATOS!A:A,DATOS!J:J))</f>
        <v>0</v>
      </c>
      <c r="I84" s="10" t="s">
        <v>44</v>
      </c>
      <c r="J84" s="5" t="s">
        <v>5</v>
      </c>
      <c r="K84" s="5">
        <f>IF(L84&gt;0,0,O84)</f>
        <v>0</v>
      </c>
      <c r="L84" s="5">
        <f>IF(O85&gt;0,1,0)</f>
        <v>0</v>
      </c>
      <c r="M84" s="5">
        <f>IF(L84=1,-1/COUNTA(P84:P87),0)</f>
        <v>0</v>
      </c>
      <c r="N84" s="5">
        <f>COUNTA(B84:B87)</f>
        <v>0</v>
      </c>
      <c r="O84" s="5">
        <f>COUNTIF(Q84:Q87,Q83)</f>
        <v>0</v>
      </c>
      <c r="P84" s="6" t="s">
        <v>0</v>
      </c>
      <c r="Q84" s="5" t="str">
        <f>CONCATENATE(B84,P84)</f>
        <v>A</v>
      </c>
      <c r="R84" s="5">
        <f>IF(O84&gt;0,O84+N84,N84*3)</f>
        <v>0</v>
      </c>
    </row>
    <row r="85" spans="1:18" ht="15" x14ac:dyDescent="0.25">
      <c r="A85" s="131"/>
      <c r="B85" s="100"/>
      <c r="C85" s="123" t="str">
        <f ca="1">IF(PORTADA!$E$35="A",CONCATENATE(I85," ",G85),"")</f>
        <v>b)  0</v>
      </c>
      <c r="D85" s="102"/>
      <c r="G85" s="13">
        <f>IF(L87="FIN","",LOOKUP(I83,DATOS!A:A,DATOS!K:K))</f>
        <v>0</v>
      </c>
      <c r="I85" s="10" t="s">
        <v>45</v>
      </c>
      <c r="J85" s="5">
        <f ca="1">IF(PORTADA!$E$35="A",R84,0)</f>
        <v>0</v>
      </c>
      <c r="K85" s="5"/>
      <c r="L85" s="5"/>
      <c r="M85" s="5"/>
      <c r="N85" s="5"/>
      <c r="O85" s="5">
        <f>N84-O84</f>
        <v>0</v>
      </c>
      <c r="P85" s="6" t="s">
        <v>1</v>
      </c>
      <c r="Q85" s="5" t="str">
        <f>CONCATENATE(B85,P85)</f>
        <v>B</v>
      </c>
      <c r="R85" s="5"/>
    </row>
    <row r="86" spans="1:18" ht="15" x14ac:dyDescent="0.25">
      <c r="A86" s="131"/>
      <c r="B86" s="100"/>
      <c r="C86" s="123" t="str">
        <f ca="1">IF(PORTADA!$E$35="A",CONCATENATE(I86," ",G86),"")</f>
        <v>c)  0</v>
      </c>
      <c r="D86" s="102"/>
      <c r="G86" s="13">
        <f>IF(L87="FIN","",LOOKUP(I83,DATOS!A:A,DATOS!L:L))</f>
        <v>0</v>
      </c>
      <c r="I86" s="10" t="s">
        <v>46</v>
      </c>
      <c r="J86" s="5"/>
      <c r="K86" s="5"/>
      <c r="L86" s="5"/>
      <c r="M86" s="5"/>
      <c r="N86" s="5"/>
      <c r="O86" s="5"/>
      <c r="P86" s="6" t="s">
        <v>2</v>
      </c>
      <c r="Q86" s="5" t="str">
        <f>CONCATENATE(B86,P86)</f>
        <v>C</v>
      </c>
      <c r="R86" s="5"/>
    </row>
    <row r="87" spans="1:18" ht="15" x14ac:dyDescent="0.25">
      <c r="A87" s="131"/>
      <c r="B87" s="100"/>
      <c r="C87" s="123" t="str">
        <f ca="1">IF(PORTADA!$E$35="A",CONCATENATE(I87," ",G87),"")</f>
        <v>d) 0</v>
      </c>
      <c r="D87" s="102"/>
      <c r="G87" s="13">
        <f>IF(L87="FIN","",LOOKUP(I83,DATOS!A:A,DATOS!M:M))</f>
        <v>0</v>
      </c>
      <c r="I87" s="10" t="s">
        <v>47</v>
      </c>
      <c r="J87" s="17">
        <f>LOOKUP(I83,DATOS!A:A,DATOS!F:F)</f>
        <v>14</v>
      </c>
      <c r="K87" s="18" t="str">
        <f>LOOKUP(I83,DATOS!A:A,DATOS!D:D)</f>
        <v>TEST 4</v>
      </c>
      <c r="L87" s="16" t="str">
        <f>IF(J87=J83,"","FIN")</f>
        <v/>
      </c>
      <c r="M87" s="5"/>
      <c r="N87" s="5"/>
      <c r="O87" s="5"/>
      <c r="P87" s="6" t="s">
        <v>3</v>
      </c>
      <c r="Q87" s="5" t="str">
        <f>CONCATENATE(B87,P87)</f>
        <v>D</v>
      </c>
      <c r="R87" s="5"/>
    </row>
    <row r="88" spans="1:18" ht="15" x14ac:dyDescent="0.25">
      <c r="A88" s="92"/>
      <c r="B88" s="103"/>
      <c r="C88" s="126"/>
      <c r="D88" s="104"/>
    </row>
    <row r="89" spans="1:18" ht="15" x14ac:dyDescent="0.25">
      <c r="A89" s="92"/>
      <c r="B89" s="97"/>
      <c r="C89" s="122" t="str">
        <f ca="1">IF(PORTADA!$E$35="A",CONCATENATE(J89,".- ",G89),"")</f>
        <v>15.- 0</v>
      </c>
      <c r="D89" s="99"/>
      <c r="E89" s="92"/>
      <c r="F89" s="92"/>
      <c r="G89" s="15">
        <f>IF(L93="FIN","",LOOKUP(I89,DATOS!A:A,DATOS!G:G))</f>
        <v>0</v>
      </c>
      <c r="H89" s="15">
        <f>IF(L93="FIN",0,LOOKUP(I89,DATOS!A:A,DATOS!N:N))</f>
        <v>0</v>
      </c>
      <c r="I89" s="10">
        <f>+I83+1</f>
        <v>75</v>
      </c>
      <c r="J89" s="7">
        <f>+J83+1</f>
        <v>15</v>
      </c>
      <c r="K89" s="5" t="s">
        <v>32</v>
      </c>
      <c r="L89" s="5" t="s">
        <v>33</v>
      </c>
      <c r="M89" s="5" t="s">
        <v>38</v>
      </c>
      <c r="N89" s="5" t="s">
        <v>34</v>
      </c>
      <c r="O89" s="5" t="s">
        <v>35</v>
      </c>
      <c r="P89" s="5" t="s">
        <v>36</v>
      </c>
      <c r="Q89" s="5" t="str">
        <f>CONCATENATE("X",H89)</f>
        <v>X0</v>
      </c>
      <c r="R89" s="5" t="s">
        <v>37</v>
      </c>
    </row>
    <row r="90" spans="1:18" ht="15" x14ac:dyDescent="0.25">
      <c r="A90" s="131">
        <f ca="1">IF($E$2="X",0,IF(J91&gt;2,H89,J91))</f>
        <v>0</v>
      </c>
      <c r="B90" s="100"/>
      <c r="C90" s="123" t="str">
        <f ca="1">IF(PORTADA!$E$35="A",CONCATENATE(I90," ",G90),"")</f>
        <v>a)  0</v>
      </c>
      <c r="D90" s="102"/>
      <c r="G90" s="13">
        <f>IF(L93="FIN","",LOOKUP(I89,DATOS!A:A,DATOS!J:J))</f>
        <v>0</v>
      </c>
      <c r="I90" s="10" t="s">
        <v>44</v>
      </c>
      <c r="J90" s="5" t="s">
        <v>5</v>
      </c>
      <c r="K90" s="5">
        <f>IF(L90&gt;0,0,O90)</f>
        <v>0</v>
      </c>
      <c r="L90" s="5">
        <f>IF(O91&gt;0,1,0)</f>
        <v>0</v>
      </c>
      <c r="M90" s="5">
        <f>IF(L90=1,-1/COUNTA(P90:P93),0)</f>
        <v>0</v>
      </c>
      <c r="N90" s="5">
        <f>COUNTA(B90:B93)</f>
        <v>0</v>
      </c>
      <c r="O90" s="5">
        <f>COUNTIF(Q90:Q93,Q89)</f>
        <v>0</v>
      </c>
      <c r="P90" s="6" t="s">
        <v>0</v>
      </c>
      <c r="Q90" s="5" t="str">
        <f>CONCATENATE(B90,P90)</f>
        <v>A</v>
      </c>
      <c r="R90" s="5">
        <f>IF(O90&gt;0,O90+N90,N90*3)</f>
        <v>0</v>
      </c>
    </row>
    <row r="91" spans="1:18" ht="15" x14ac:dyDescent="0.25">
      <c r="A91" s="131"/>
      <c r="B91" s="100"/>
      <c r="C91" s="123" t="str">
        <f ca="1">IF(PORTADA!$E$35="A",CONCATENATE(I91," ",G91),"")</f>
        <v>b)  0</v>
      </c>
      <c r="D91" s="102"/>
      <c r="G91" s="13">
        <f>IF(L93="FIN","",LOOKUP(I89,DATOS!A:A,DATOS!K:K))</f>
        <v>0</v>
      </c>
      <c r="I91" s="10" t="s">
        <v>45</v>
      </c>
      <c r="J91" s="5">
        <f ca="1">IF(PORTADA!$E$35="A",R90,0)</f>
        <v>0</v>
      </c>
      <c r="K91" s="5"/>
      <c r="L91" s="5"/>
      <c r="M91" s="5"/>
      <c r="N91" s="5"/>
      <c r="O91" s="5">
        <f>N90-O90</f>
        <v>0</v>
      </c>
      <c r="P91" s="6" t="s">
        <v>1</v>
      </c>
      <c r="Q91" s="5" t="str">
        <f>CONCATENATE(B91,P91)</f>
        <v>B</v>
      </c>
      <c r="R91" s="5"/>
    </row>
    <row r="92" spans="1:18" ht="15" x14ac:dyDescent="0.25">
      <c r="A92" s="131"/>
      <c r="B92" s="100"/>
      <c r="C92" s="123" t="str">
        <f ca="1">IF(PORTADA!$E$35="A",CONCATENATE(I92," ",G92),"")</f>
        <v>c)  0</v>
      </c>
      <c r="D92" s="102"/>
      <c r="G92" s="13">
        <f>IF(L93="FIN","",LOOKUP(I89,DATOS!A:A,DATOS!L:L))</f>
        <v>0</v>
      </c>
      <c r="I92" s="10" t="s">
        <v>46</v>
      </c>
      <c r="J92" s="5"/>
      <c r="K92" s="5"/>
      <c r="L92" s="5"/>
      <c r="M92" s="5"/>
      <c r="N92" s="5"/>
      <c r="O92" s="5"/>
      <c r="P92" s="6" t="s">
        <v>2</v>
      </c>
      <c r="Q92" s="5" t="str">
        <f>CONCATENATE(B92,P92)</f>
        <v>C</v>
      </c>
      <c r="R92" s="5"/>
    </row>
    <row r="93" spans="1:18" ht="15" x14ac:dyDescent="0.25">
      <c r="A93" s="131"/>
      <c r="B93" s="100"/>
      <c r="C93" s="123" t="str">
        <f ca="1">IF(PORTADA!$E$35="A",CONCATENATE(I93," ",G93),"")</f>
        <v>d) 0</v>
      </c>
      <c r="D93" s="102"/>
      <c r="G93" s="13">
        <f>IF(L93="FIN","",LOOKUP(I89,DATOS!A:A,DATOS!M:M))</f>
        <v>0</v>
      </c>
      <c r="I93" s="10" t="s">
        <v>47</v>
      </c>
      <c r="J93" s="17">
        <f>LOOKUP(I89,DATOS!A:A,DATOS!F:F)</f>
        <v>15</v>
      </c>
      <c r="K93" s="18" t="str">
        <f>LOOKUP(I89,DATOS!A:A,DATOS!D:D)</f>
        <v>TEST 4</v>
      </c>
      <c r="L93" s="16" t="str">
        <f>IF(J93=J89,"","FIN")</f>
        <v/>
      </c>
      <c r="M93" s="5"/>
      <c r="N93" s="5"/>
      <c r="O93" s="5"/>
      <c r="P93" s="6" t="s">
        <v>3</v>
      </c>
      <c r="Q93" s="5" t="str">
        <f>CONCATENATE(B93,P93)</f>
        <v>D</v>
      </c>
      <c r="R93" s="5"/>
    </row>
    <row r="94" spans="1:18" ht="15" x14ac:dyDescent="0.25">
      <c r="A94" s="92"/>
      <c r="B94" s="103"/>
      <c r="C94" s="126"/>
      <c r="D94" s="104"/>
    </row>
    <row r="95" spans="1:18" ht="15" x14ac:dyDescent="0.25">
      <c r="A95" s="92"/>
      <c r="B95" s="97"/>
      <c r="C95" s="122" t="str">
        <f ca="1">IF(PORTADA!$E$35="A",CONCATENATE(J95,".- ",G95),"")</f>
        <v>16.- 0</v>
      </c>
      <c r="D95" s="99"/>
      <c r="E95" s="92"/>
      <c r="F95" s="92"/>
      <c r="G95" s="15">
        <f>IF(L99="FIN","",LOOKUP(I95,DATOS!A:A,DATOS!G:G))</f>
        <v>0</v>
      </c>
      <c r="H95" s="15">
        <f>IF(L99="FIN",0,LOOKUP(I95,DATOS!A:A,DATOS!N:N))</f>
        <v>0</v>
      </c>
      <c r="I95" s="10">
        <f>+I89+1</f>
        <v>76</v>
      </c>
      <c r="J95" s="7">
        <f>+J89+1</f>
        <v>16</v>
      </c>
      <c r="K95" s="5" t="s">
        <v>32</v>
      </c>
      <c r="L95" s="5" t="s">
        <v>33</v>
      </c>
      <c r="M95" s="5" t="s">
        <v>38</v>
      </c>
      <c r="N95" s="5" t="s">
        <v>34</v>
      </c>
      <c r="O95" s="5" t="s">
        <v>35</v>
      </c>
      <c r="P95" s="5" t="s">
        <v>36</v>
      </c>
      <c r="Q95" s="5" t="str">
        <f>CONCATENATE("X",H95)</f>
        <v>X0</v>
      </c>
      <c r="R95" s="5" t="s">
        <v>37</v>
      </c>
    </row>
    <row r="96" spans="1:18" ht="15" x14ac:dyDescent="0.25">
      <c r="A96" s="131">
        <f ca="1">IF($E$2="X",0,IF(J97&gt;2,H95,J97))</f>
        <v>0</v>
      </c>
      <c r="B96" s="100"/>
      <c r="C96" s="123" t="str">
        <f ca="1">IF(PORTADA!$E$35="A",CONCATENATE(I96," ",G96),"")</f>
        <v>a)  0</v>
      </c>
      <c r="D96" s="102"/>
      <c r="G96" s="13">
        <f>IF(L99="FIN","",LOOKUP(I95,DATOS!A:A,DATOS!J:J))</f>
        <v>0</v>
      </c>
      <c r="I96" s="10" t="s">
        <v>44</v>
      </c>
      <c r="J96" s="5" t="s">
        <v>5</v>
      </c>
      <c r="K96" s="5">
        <f>IF(L96&gt;0,0,O96)</f>
        <v>0</v>
      </c>
      <c r="L96" s="5">
        <f>IF(O97&gt;0,1,0)</f>
        <v>0</v>
      </c>
      <c r="M96" s="5">
        <f>IF(L96=1,-1/COUNTA(P96:P99),0)</f>
        <v>0</v>
      </c>
      <c r="N96" s="5">
        <f>COUNTA(B96:B99)</f>
        <v>0</v>
      </c>
      <c r="O96" s="5">
        <f>COUNTIF(Q96:Q99,Q95)</f>
        <v>0</v>
      </c>
      <c r="P96" s="6" t="s">
        <v>0</v>
      </c>
      <c r="Q96" s="5" t="str">
        <f>CONCATENATE(B96,P96)</f>
        <v>A</v>
      </c>
      <c r="R96" s="5">
        <f>IF(O96&gt;0,O96+N96,N96*3)</f>
        <v>0</v>
      </c>
    </row>
    <row r="97" spans="1:18" ht="15" x14ac:dyDescent="0.25">
      <c r="A97" s="131"/>
      <c r="B97" s="100"/>
      <c r="C97" s="123" t="str">
        <f ca="1">IF(PORTADA!$E$35="A",CONCATENATE(I97," ",G97),"")</f>
        <v>b)  0</v>
      </c>
      <c r="D97" s="102"/>
      <c r="G97" s="13">
        <f>IF(L99="FIN","",LOOKUP(I95,DATOS!A:A,DATOS!K:K))</f>
        <v>0</v>
      </c>
      <c r="I97" s="10" t="s">
        <v>45</v>
      </c>
      <c r="J97" s="5">
        <f ca="1">IF(PORTADA!$E$35="A",R96,0)</f>
        <v>0</v>
      </c>
      <c r="K97" s="5"/>
      <c r="L97" s="5"/>
      <c r="M97" s="5"/>
      <c r="N97" s="5"/>
      <c r="O97" s="5">
        <f>N96-O96</f>
        <v>0</v>
      </c>
      <c r="P97" s="6" t="s">
        <v>1</v>
      </c>
      <c r="Q97" s="5" t="str">
        <f>CONCATENATE(B97,P97)</f>
        <v>B</v>
      </c>
      <c r="R97" s="5"/>
    </row>
    <row r="98" spans="1:18" ht="15" x14ac:dyDescent="0.25">
      <c r="A98" s="131"/>
      <c r="B98" s="100"/>
      <c r="C98" s="123" t="str">
        <f ca="1">IF(PORTADA!$E$35="A",CONCATENATE(I98," ",G98),"")</f>
        <v>c)  0</v>
      </c>
      <c r="D98" s="102"/>
      <c r="G98" s="13">
        <f>IF(L99="FIN","",LOOKUP(I95,DATOS!A:A,DATOS!L:L))</f>
        <v>0</v>
      </c>
      <c r="I98" s="10" t="s">
        <v>46</v>
      </c>
      <c r="J98" s="5"/>
      <c r="K98" s="5"/>
      <c r="L98" s="5"/>
      <c r="M98" s="5"/>
      <c r="N98" s="5"/>
      <c r="O98" s="5"/>
      <c r="P98" s="6" t="s">
        <v>2</v>
      </c>
      <c r="Q98" s="5" t="str">
        <f>CONCATENATE(B98,P98)</f>
        <v>C</v>
      </c>
      <c r="R98" s="5"/>
    </row>
    <row r="99" spans="1:18" ht="15" x14ac:dyDescent="0.25">
      <c r="A99" s="131"/>
      <c r="B99" s="100"/>
      <c r="C99" s="123" t="str">
        <f ca="1">IF(PORTADA!$E$35="A",CONCATENATE(I99," ",G99),"")</f>
        <v>d) 0</v>
      </c>
      <c r="D99" s="102"/>
      <c r="G99" s="13">
        <f>IF(L99="FIN","",LOOKUP(I95,DATOS!A:A,DATOS!M:M))</f>
        <v>0</v>
      </c>
      <c r="I99" s="10" t="s">
        <v>47</v>
      </c>
      <c r="J99" s="17">
        <f>LOOKUP(I95,DATOS!A:A,DATOS!F:F)</f>
        <v>16</v>
      </c>
      <c r="K99" s="18" t="str">
        <f>LOOKUP(I95,DATOS!A:A,DATOS!D:D)</f>
        <v>TEST 4</v>
      </c>
      <c r="L99" s="16" t="str">
        <f>IF(J99=J95,"","FIN")</f>
        <v/>
      </c>
      <c r="M99" s="5"/>
      <c r="N99" s="5"/>
      <c r="O99" s="5"/>
      <c r="P99" s="6" t="s">
        <v>3</v>
      </c>
      <c r="Q99" s="5" t="str">
        <f>CONCATENATE(B99,P99)</f>
        <v>D</v>
      </c>
      <c r="R99" s="5"/>
    </row>
    <row r="100" spans="1:18" ht="15" x14ac:dyDescent="0.25">
      <c r="A100" s="92"/>
      <c r="B100" s="103"/>
      <c r="C100" s="126"/>
      <c r="D100" s="104"/>
    </row>
    <row r="101" spans="1:18" ht="15" x14ac:dyDescent="0.25">
      <c r="A101" s="92"/>
      <c r="B101" s="97"/>
      <c r="C101" s="122" t="str">
        <f ca="1">IF(PORTADA!$E$35="A",CONCATENATE(J101,".- ",G101),"")</f>
        <v>17.- 0</v>
      </c>
      <c r="D101" s="99"/>
      <c r="E101" s="92"/>
      <c r="F101" s="92"/>
      <c r="G101" s="15">
        <f>IF(L105="FIN","",LOOKUP(I101,DATOS!A:A,DATOS!G:G))</f>
        <v>0</v>
      </c>
      <c r="H101" s="15">
        <f>IF(L105="FIN",0,LOOKUP(I101,DATOS!A:A,DATOS!N:N))</f>
        <v>0</v>
      </c>
      <c r="I101" s="10">
        <f>+I95+1</f>
        <v>77</v>
      </c>
      <c r="J101" s="7">
        <f>+J95+1</f>
        <v>17</v>
      </c>
      <c r="K101" s="5" t="s">
        <v>32</v>
      </c>
      <c r="L101" s="5" t="s">
        <v>33</v>
      </c>
      <c r="M101" s="5" t="s">
        <v>38</v>
      </c>
      <c r="N101" s="5" t="s">
        <v>34</v>
      </c>
      <c r="O101" s="5" t="s">
        <v>35</v>
      </c>
      <c r="P101" s="5" t="s">
        <v>36</v>
      </c>
      <c r="Q101" s="5" t="str">
        <f>CONCATENATE("X",H101)</f>
        <v>X0</v>
      </c>
      <c r="R101" s="5" t="s">
        <v>37</v>
      </c>
    </row>
    <row r="102" spans="1:18" ht="15" x14ac:dyDescent="0.25">
      <c r="A102" s="131">
        <f ca="1">IF($E$2="X",0,IF(J103&gt;2,H101,J103))</f>
        <v>0</v>
      </c>
      <c r="B102" s="100"/>
      <c r="C102" s="123" t="str">
        <f ca="1">IF(PORTADA!$E$35="A",CONCATENATE(I102," ",G102),"")</f>
        <v>a)  0</v>
      </c>
      <c r="D102" s="102"/>
      <c r="G102" s="13">
        <f>IF(L105="FIN","",LOOKUP(I101,DATOS!A:A,DATOS!J:J))</f>
        <v>0</v>
      </c>
      <c r="I102" s="10" t="s">
        <v>44</v>
      </c>
      <c r="J102" s="5" t="s">
        <v>5</v>
      </c>
      <c r="K102" s="5">
        <f>IF(L102&gt;0,0,O102)</f>
        <v>0</v>
      </c>
      <c r="L102" s="5">
        <f>IF(O103&gt;0,1,0)</f>
        <v>0</v>
      </c>
      <c r="M102" s="5">
        <f>IF(L102=1,-1/COUNTA(P102:P105),0)</f>
        <v>0</v>
      </c>
      <c r="N102" s="5">
        <f>COUNTA(B102:B105)</f>
        <v>0</v>
      </c>
      <c r="O102" s="5">
        <f>COUNTIF(Q102:Q105,Q101)</f>
        <v>0</v>
      </c>
      <c r="P102" s="6" t="s">
        <v>0</v>
      </c>
      <c r="Q102" s="5" t="str">
        <f>CONCATENATE(B102,P102)</f>
        <v>A</v>
      </c>
      <c r="R102" s="5">
        <f>IF(O102&gt;0,O102+N102,N102*3)</f>
        <v>0</v>
      </c>
    </row>
    <row r="103" spans="1:18" ht="15" x14ac:dyDescent="0.25">
      <c r="A103" s="131"/>
      <c r="B103" s="100"/>
      <c r="C103" s="123" t="str">
        <f ca="1">IF(PORTADA!$E$35="A",CONCATENATE(I103," ",G103),"")</f>
        <v>b)  0</v>
      </c>
      <c r="D103" s="102"/>
      <c r="G103" s="13">
        <f>IF(L105="FIN","",LOOKUP(I101,DATOS!A:A,DATOS!K:K))</f>
        <v>0</v>
      </c>
      <c r="I103" s="10" t="s">
        <v>45</v>
      </c>
      <c r="J103" s="5">
        <f ca="1">IF(PORTADA!$E$35="A",R102,0)</f>
        <v>0</v>
      </c>
      <c r="K103" s="5"/>
      <c r="L103" s="5"/>
      <c r="M103" s="5"/>
      <c r="N103" s="5"/>
      <c r="O103" s="5">
        <f>N102-O102</f>
        <v>0</v>
      </c>
      <c r="P103" s="6" t="s">
        <v>1</v>
      </c>
      <c r="Q103" s="5" t="str">
        <f>CONCATENATE(B103,P103)</f>
        <v>B</v>
      </c>
      <c r="R103" s="5"/>
    </row>
    <row r="104" spans="1:18" ht="15" x14ac:dyDescent="0.25">
      <c r="A104" s="131"/>
      <c r="B104" s="100"/>
      <c r="C104" s="123" t="str">
        <f ca="1">IF(PORTADA!$E$35="A",CONCATENATE(I104," ",G104),"")</f>
        <v>c)  0</v>
      </c>
      <c r="D104" s="102"/>
      <c r="G104" s="13">
        <f>IF(L105="FIN","",LOOKUP(I101,DATOS!A:A,DATOS!L:L))</f>
        <v>0</v>
      </c>
      <c r="I104" s="10" t="s">
        <v>46</v>
      </c>
      <c r="J104" s="5"/>
      <c r="K104" s="5"/>
      <c r="L104" s="5"/>
      <c r="M104" s="5"/>
      <c r="N104" s="5"/>
      <c r="O104" s="5"/>
      <c r="P104" s="6" t="s">
        <v>2</v>
      </c>
      <c r="Q104" s="5" t="str">
        <f>CONCATENATE(B104,P104)</f>
        <v>C</v>
      </c>
      <c r="R104" s="5"/>
    </row>
    <row r="105" spans="1:18" ht="15" x14ac:dyDescent="0.25">
      <c r="A105" s="131"/>
      <c r="B105" s="100"/>
      <c r="C105" s="123" t="str">
        <f ca="1">IF(PORTADA!$E$35="A",CONCATENATE(I105," ",G105),"")</f>
        <v>d) 0</v>
      </c>
      <c r="D105" s="102"/>
      <c r="G105" s="13">
        <f>IF(L105="FIN","",LOOKUP(I101,DATOS!A:A,DATOS!M:M))</f>
        <v>0</v>
      </c>
      <c r="I105" s="10" t="s">
        <v>47</v>
      </c>
      <c r="J105" s="17">
        <f>LOOKUP(I101,DATOS!A:A,DATOS!F:F)</f>
        <v>17</v>
      </c>
      <c r="K105" s="18" t="str">
        <f>LOOKUP(I101,DATOS!A:A,DATOS!D:D)</f>
        <v>TEST 4</v>
      </c>
      <c r="L105" s="16" t="str">
        <f>IF(J105=J101,"","FIN")</f>
        <v/>
      </c>
      <c r="M105" s="5"/>
      <c r="N105" s="5"/>
      <c r="O105" s="5"/>
      <c r="P105" s="6" t="s">
        <v>3</v>
      </c>
      <c r="Q105" s="5" t="str">
        <f>CONCATENATE(B105,P105)</f>
        <v>D</v>
      </c>
      <c r="R105" s="5"/>
    </row>
    <row r="106" spans="1:18" ht="15" x14ac:dyDescent="0.25">
      <c r="A106" s="92"/>
      <c r="B106" s="103"/>
      <c r="C106" s="126"/>
      <c r="D106" s="104"/>
    </row>
    <row r="107" spans="1:18" ht="15" x14ac:dyDescent="0.25">
      <c r="A107" s="92"/>
      <c r="B107" s="97"/>
      <c r="C107" s="122" t="str">
        <f ca="1">IF(PORTADA!$E$35="A",CONCATENATE(J107,".- ",G107),"")</f>
        <v>18.- 0</v>
      </c>
      <c r="D107" s="99"/>
      <c r="E107" s="92"/>
      <c r="F107" s="92"/>
      <c r="G107" s="15">
        <f>IF(L111="FIN","",LOOKUP(I107,DATOS!A:A,DATOS!G:G))</f>
        <v>0</v>
      </c>
      <c r="H107" s="15">
        <f>IF(L111="FIN",0,LOOKUP(I107,DATOS!A:A,DATOS!N:N))</f>
        <v>0</v>
      </c>
      <c r="I107" s="10">
        <f>+I101+1</f>
        <v>78</v>
      </c>
      <c r="J107" s="7">
        <f>+J101+1</f>
        <v>18</v>
      </c>
      <c r="K107" s="5" t="s">
        <v>32</v>
      </c>
      <c r="L107" s="5" t="s">
        <v>33</v>
      </c>
      <c r="M107" s="5" t="s">
        <v>38</v>
      </c>
      <c r="N107" s="5" t="s">
        <v>34</v>
      </c>
      <c r="O107" s="5" t="s">
        <v>35</v>
      </c>
      <c r="P107" s="5" t="s">
        <v>36</v>
      </c>
      <c r="Q107" s="5" t="str">
        <f>CONCATENATE("X",H107)</f>
        <v>X0</v>
      </c>
      <c r="R107" s="5" t="s">
        <v>37</v>
      </c>
    </row>
    <row r="108" spans="1:18" ht="15" x14ac:dyDescent="0.25">
      <c r="A108" s="131">
        <f ca="1">IF($E$2="X",0,IF(J109&gt;2,H107,J109))</f>
        <v>0</v>
      </c>
      <c r="B108" s="100"/>
      <c r="C108" s="123" t="str">
        <f ca="1">IF(PORTADA!$E$35="A",CONCATENATE(I108," ",G108),"")</f>
        <v>a)  0</v>
      </c>
      <c r="D108" s="102"/>
      <c r="G108" s="13">
        <f>IF(L111="FIN","",LOOKUP(I107,DATOS!A:A,DATOS!J:J))</f>
        <v>0</v>
      </c>
      <c r="I108" s="10" t="s">
        <v>44</v>
      </c>
      <c r="J108" s="5" t="s">
        <v>5</v>
      </c>
      <c r="K108" s="5">
        <f>IF(L108&gt;0,0,O108)</f>
        <v>0</v>
      </c>
      <c r="L108" s="5">
        <f>IF(O109&gt;0,1,0)</f>
        <v>0</v>
      </c>
      <c r="M108" s="5">
        <f>IF(L108=1,-1/COUNTA(P108:P111),0)</f>
        <v>0</v>
      </c>
      <c r="N108" s="5">
        <f>COUNTA(B108:B111)</f>
        <v>0</v>
      </c>
      <c r="O108" s="5">
        <f>COUNTIF(Q108:Q111,Q107)</f>
        <v>0</v>
      </c>
      <c r="P108" s="6" t="s">
        <v>0</v>
      </c>
      <c r="Q108" s="5" t="str">
        <f>CONCATENATE(B108,P108)</f>
        <v>A</v>
      </c>
      <c r="R108" s="5">
        <f>IF(O108&gt;0,O108+N108,N108*3)</f>
        <v>0</v>
      </c>
    </row>
    <row r="109" spans="1:18" ht="15" x14ac:dyDescent="0.25">
      <c r="A109" s="131"/>
      <c r="B109" s="100"/>
      <c r="C109" s="123" t="str">
        <f ca="1">IF(PORTADA!$E$35="A",CONCATENATE(I109," ",G109),"")</f>
        <v>b)  0</v>
      </c>
      <c r="D109" s="102"/>
      <c r="G109" s="13">
        <f>IF(L111="FIN","",LOOKUP(I107,DATOS!A:A,DATOS!K:K))</f>
        <v>0</v>
      </c>
      <c r="I109" s="10" t="s">
        <v>45</v>
      </c>
      <c r="J109" s="5">
        <f ca="1">IF(PORTADA!$E$35="A",R108,0)</f>
        <v>0</v>
      </c>
      <c r="K109" s="5"/>
      <c r="L109" s="5"/>
      <c r="M109" s="5"/>
      <c r="N109" s="5"/>
      <c r="O109" s="5">
        <f>N108-O108</f>
        <v>0</v>
      </c>
      <c r="P109" s="6" t="s">
        <v>1</v>
      </c>
      <c r="Q109" s="5" t="str">
        <f>CONCATENATE(B109,P109)</f>
        <v>B</v>
      </c>
      <c r="R109" s="5"/>
    </row>
    <row r="110" spans="1:18" ht="15" x14ac:dyDescent="0.25">
      <c r="A110" s="131"/>
      <c r="B110" s="100"/>
      <c r="C110" s="123" t="str">
        <f ca="1">IF(PORTADA!$E$35="A",CONCATENATE(I110," ",G110),"")</f>
        <v>c)  0</v>
      </c>
      <c r="D110" s="102"/>
      <c r="G110" s="13">
        <f>IF(L111="FIN","",LOOKUP(I107,DATOS!A:A,DATOS!L:L))</f>
        <v>0</v>
      </c>
      <c r="I110" s="10" t="s">
        <v>46</v>
      </c>
      <c r="J110" s="5"/>
      <c r="K110" s="5"/>
      <c r="L110" s="5"/>
      <c r="M110" s="5"/>
      <c r="N110" s="5"/>
      <c r="O110" s="5"/>
      <c r="P110" s="6" t="s">
        <v>2</v>
      </c>
      <c r="Q110" s="5" t="str">
        <f>CONCATENATE(B110,P110)</f>
        <v>C</v>
      </c>
      <c r="R110" s="5"/>
    </row>
    <row r="111" spans="1:18" ht="15" x14ac:dyDescent="0.25">
      <c r="A111" s="131"/>
      <c r="B111" s="100"/>
      <c r="C111" s="123" t="str">
        <f ca="1">IF(PORTADA!$E$35="A",CONCATENATE(I111," ",G111),"")</f>
        <v>d) 0</v>
      </c>
      <c r="D111" s="102"/>
      <c r="G111" s="13">
        <f>IF(L111="FIN","",LOOKUP(I107,DATOS!A:A,DATOS!M:M))</f>
        <v>0</v>
      </c>
      <c r="I111" s="10" t="s">
        <v>47</v>
      </c>
      <c r="J111" s="17">
        <f>LOOKUP(I107,DATOS!A:A,DATOS!F:F)</f>
        <v>18</v>
      </c>
      <c r="K111" s="18" t="str">
        <f>LOOKUP(I107,DATOS!A:A,DATOS!D:D)</f>
        <v>TEST 4</v>
      </c>
      <c r="L111" s="16" t="str">
        <f>IF(J111=J107,"","FIN")</f>
        <v/>
      </c>
      <c r="M111" s="5"/>
      <c r="N111" s="5"/>
      <c r="O111" s="5"/>
      <c r="P111" s="6" t="s">
        <v>3</v>
      </c>
      <c r="Q111" s="5" t="str">
        <f>CONCATENATE(B111,P111)</f>
        <v>D</v>
      </c>
      <c r="R111" s="5"/>
    </row>
    <row r="112" spans="1:18" ht="15" x14ac:dyDescent="0.25">
      <c r="A112" s="92"/>
      <c r="B112" s="103"/>
      <c r="C112" s="126"/>
      <c r="D112" s="104"/>
    </row>
    <row r="113" spans="1:18" ht="15" x14ac:dyDescent="0.25">
      <c r="A113" s="92"/>
      <c r="B113" s="97"/>
      <c r="C113" s="122" t="str">
        <f ca="1">IF(PORTADA!$E$35="A",CONCATENATE(J113,".- ",G113),"")</f>
        <v>19.- 0</v>
      </c>
      <c r="D113" s="99"/>
      <c r="E113" s="92"/>
      <c r="F113" s="92"/>
      <c r="G113" s="15">
        <f>IF(L117="FIN","",LOOKUP(I113,DATOS!A:A,DATOS!G:G))</f>
        <v>0</v>
      </c>
      <c r="H113" s="15">
        <f>IF(L117="FIN",0,LOOKUP(I113,DATOS!A:A,DATOS!N:N))</f>
        <v>0</v>
      </c>
      <c r="I113" s="10">
        <f>+I107+1</f>
        <v>79</v>
      </c>
      <c r="J113" s="7">
        <f>+J107+1</f>
        <v>19</v>
      </c>
      <c r="K113" s="5" t="s">
        <v>32</v>
      </c>
      <c r="L113" s="5" t="s">
        <v>33</v>
      </c>
      <c r="M113" s="5" t="s">
        <v>38</v>
      </c>
      <c r="N113" s="5" t="s">
        <v>34</v>
      </c>
      <c r="O113" s="5" t="s">
        <v>35</v>
      </c>
      <c r="P113" s="5" t="s">
        <v>36</v>
      </c>
      <c r="Q113" s="5" t="str">
        <f>CONCATENATE("X",H113)</f>
        <v>X0</v>
      </c>
      <c r="R113" s="5" t="s">
        <v>37</v>
      </c>
    </row>
    <row r="114" spans="1:18" ht="15" x14ac:dyDescent="0.25">
      <c r="A114" s="131">
        <f ca="1">IF($E$2="X",0,IF(J115&gt;2,H113,J115))</f>
        <v>0</v>
      </c>
      <c r="B114" s="100"/>
      <c r="C114" s="123" t="str">
        <f ca="1">IF(PORTADA!$E$35="A",CONCATENATE(I114," ",G114),"")</f>
        <v>a)  0</v>
      </c>
      <c r="D114" s="102"/>
      <c r="G114" s="13">
        <f>IF(L117="FIN","",LOOKUP(I113,DATOS!A:A,DATOS!J:J))</f>
        <v>0</v>
      </c>
      <c r="I114" s="10" t="s">
        <v>44</v>
      </c>
      <c r="J114" s="5" t="s">
        <v>5</v>
      </c>
      <c r="K114" s="5">
        <f>IF(L114&gt;0,0,O114)</f>
        <v>0</v>
      </c>
      <c r="L114" s="5">
        <f>IF(O115&gt;0,1,0)</f>
        <v>0</v>
      </c>
      <c r="M114" s="5">
        <f>IF(L114=1,-1/COUNTA(P114:P117),0)</f>
        <v>0</v>
      </c>
      <c r="N114" s="5">
        <f>COUNTA(B114:B117)</f>
        <v>0</v>
      </c>
      <c r="O114" s="5">
        <f>COUNTIF(Q114:Q117,Q113)</f>
        <v>0</v>
      </c>
      <c r="P114" s="6" t="s">
        <v>0</v>
      </c>
      <c r="Q114" s="5" t="str">
        <f>CONCATENATE(B114,P114)</f>
        <v>A</v>
      </c>
      <c r="R114" s="5">
        <f>IF(O114&gt;0,O114+N114,N114*3)</f>
        <v>0</v>
      </c>
    </row>
    <row r="115" spans="1:18" ht="15" x14ac:dyDescent="0.25">
      <c r="A115" s="131"/>
      <c r="B115" s="100"/>
      <c r="C115" s="123" t="str">
        <f ca="1">IF(PORTADA!$E$35="A",CONCATENATE(I115," ",G115),"")</f>
        <v>b)  0</v>
      </c>
      <c r="D115" s="102"/>
      <c r="G115" s="13">
        <f>IF(L117="FIN","",LOOKUP(I113,DATOS!A:A,DATOS!K:K))</f>
        <v>0</v>
      </c>
      <c r="I115" s="10" t="s">
        <v>45</v>
      </c>
      <c r="J115" s="5">
        <f ca="1">IF(PORTADA!$E$35="A",R114,0)</f>
        <v>0</v>
      </c>
      <c r="K115" s="5"/>
      <c r="L115" s="5"/>
      <c r="M115" s="5"/>
      <c r="N115" s="5"/>
      <c r="O115" s="5">
        <f>N114-O114</f>
        <v>0</v>
      </c>
      <c r="P115" s="6" t="s">
        <v>1</v>
      </c>
      <c r="Q115" s="5" t="str">
        <f>CONCATENATE(B115,P115)</f>
        <v>B</v>
      </c>
      <c r="R115" s="5"/>
    </row>
    <row r="116" spans="1:18" ht="15" x14ac:dyDescent="0.25">
      <c r="A116" s="131"/>
      <c r="B116" s="100"/>
      <c r="C116" s="123" t="str">
        <f ca="1">IF(PORTADA!$E$35="A",CONCATENATE(I116," ",G116),"")</f>
        <v>c)  0</v>
      </c>
      <c r="D116" s="102"/>
      <c r="G116" s="13">
        <f>IF(L117="FIN","",LOOKUP(I113,DATOS!A:A,DATOS!L:L))</f>
        <v>0</v>
      </c>
      <c r="I116" s="10" t="s">
        <v>46</v>
      </c>
      <c r="J116" s="5"/>
      <c r="K116" s="5"/>
      <c r="L116" s="5"/>
      <c r="M116" s="5"/>
      <c r="N116" s="5"/>
      <c r="O116" s="5"/>
      <c r="P116" s="6" t="s">
        <v>2</v>
      </c>
      <c r="Q116" s="5" t="str">
        <f>CONCATENATE(B116,P116)</f>
        <v>C</v>
      </c>
      <c r="R116" s="5"/>
    </row>
    <row r="117" spans="1:18" ht="15" x14ac:dyDescent="0.25">
      <c r="A117" s="131"/>
      <c r="B117" s="100"/>
      <c r="C117" s="123" t="str">
        <f ca="1">IF(PORTADA!$E$35="A",CONCATENATE(I117," ",G117),"")</f>
        <v>d) 0</v>
      </c>
      <c r="D117" s="102"/>
      <c r="G117" s="13">
        <f>IF(L117="FIN","",LOOKUP(I113,DATOS!A:A,DATOS!M:M))</f>
        <v>0</v>
      </c>
      <c r="I117" s="10" t="s">
        <v>47</v>
      </c>
      <c r="J117" s="17">
        <f>LOOKUP(I113,DATOS!A:A,DATOS!F:F)</f>
        <v>19</v>
      </c>
      <c r="K117" s="18" t="str">
        <f>LOOKUP(I113,DATOS!A:A,DATOS!D:D)</f>
        <v>TEST 4</v>
      </c>
      <c r="L117" s="16" t="str">
        <f>IF(J117=J113,"","FIN")</f>
        <v/>
      </c>
      <c r="M117" s="5"/>
      <c r="N117" s="5"/>
      <c r="O117" s="5"/>
      <c r="P117" s="6" t="s">
        <v>3</v>
      </c>
      <c r="Q117" s="5" t="str">
        <f>CONCATENATE(B117,P117)</f>
        <v>D</v>
      </c>
      <c r="R117" s="5"/>
    </row>
    <row r="118" spans="1:18" ht="15" x14ac:dyDescent="0.25">
      <c r="A118" s="92"/>
      <c r="B118" s="103"/>
      <c r="C118" s="126"/>
      <c r="D118" s="104"/>
    </row>
    <row r="119" spans="1:18" ht="15" x14ac:dyDescent="0.25">
      <c r="A119" s="92"/>
      <c r="B119" s="97"/>
      <c r="C119" s="122" t="str">
        <f ca="1">IF(PORTADA!$E$35="A",CONCATENATE(J119,".- ",G119),"")</f>
        <v>20.- 0</v>
      </c>
      <c r="D119" s="99"/>
      <c r="E119" s="92"/>
      <c r="F119" s="92"/>
      <c r="G119" s="15">
        <f>IF(L123="FIN","",LOOKUP(I119,DATOS!A:A,DATOS!G:G))</f>
        <v>0</v>
      </c>
      <c r="H119" s="15">
        <f>IF(L123="FIN",0,LOOKUP(I119,DATOS!A:A,DATOS!N:N))</f>
        <v>0</v>
      </c>
      <c r="I119" s="10">
        <f>+I113+1</f>
        <v>80</v>
      </c>
      <c r="J119" s="7">
        <f>+J113+1</f>
        <v>20</v>
      </c>
      <c r="K119" s="5" t="s">
        <v>32</v>
      </c>
      <c r="L119" s="5" t="s">
        <v>33</v>
      </c>
      <c r="M119" s="5" t="s">
        <v>38</v>
      </c>
      <c r="N119" s="5" t="s">
        <v>34</v>
      </c>
      <c r="O119" s="5" t="s">
        <v>35</v>
      </c>
      <c r="P119" s="5" t="s">
        <v>36</v>
      </c>
      <c r="Q119" s="5" t="str">
        <f>CONCATENATE("X",H119)</f>
        <v>X0</v>
      </c>
      <c r="R119" s="5" t="s">
        <v>37</v>
      </c>
    </row>
    <row r="120" spans="1:18" ht="15" x14ac:dyDescent="0.25">
      <c r="A120" s="131">
        <f ca="1">IF($E$2="X",0,IF(J121&gt;2,H119,J121))</f>
        <v>0</v>
      </c>
      <c r="B120" s="100"/>
      <c r="C120" s="123" t="str">
        <f ca="1">IF(PORTADA!$E$35="A",CONCATENATE(I120," ",G120),"")</f>
        <v>a)  0</v>
      </c>
      <c r="D120" s="102"/>
      <c r="G120" s="13">
        <f>IF(L123="FIN","",LOOKUP(I119,DATOS!A:A,DATOS!J:J))</f>
        <v>0</v>
      </c>
      <c r="I120" s="10" t="s">
        <v>44</v>
      </c>
      <c r="J120" s="5" t="s">
        <v>5</v>
      </c>
      <c r="K120" s="5">
        <f>IF(L120&gt;0,0,O120)</f>
        <v>0</v>
      </c>
      <c r="L120" s="5">
        <f>IF(O121&gt;0,1,0)</f>
        <v>0</v>
      </c>
      <c r="M120" s="5">
        <f>IF(L120=1,-1/COUNTA(P120:P123),0)</f>
        <v>0</v>
      </c>
      <c r="N120" s="5">
        <f>COUNTA(B120:B123)</f>
        <v>0</v>
      </c>
      <c r="O120" s="5">
        <f>COUNTIF(Q120:Q123,Q119)</f>
        <v>0</v>
      </c>
      <c r="P120" s="6" t="s">
        <v>0</v>
      </c>
      <c r="Q120" s="5" t="str">
        <f>CONCATENATE(B120,P120)</f>
        <v>A</v>
      </c>
      <c r="R120" s="5">
        <f>IF(O120&gt;0,O120+N120,N120*3)</f>
        <v>0</v>
      </c>
    </row>
    <row r="121" spans="1:18" ht="15" x14ac:dyDescent="0.25">
      <c r="A121" s="131"/>
      <c r="B121" s="100"/>
      <c r="C121" s="123" t="str">
        <f ca="1">IF(PORTADA!$E$35="A",CONCATENATE(I121," ",G121),"")</f>
        <v>b)  0</v>
      </c>
      <c r="D121" s="102"/>
      <c r="G121" s="13">
        <f>IF(L123="FIN","",LOOKUP(I119,DATOS!A:A,DATOS!K:K))</f>
        <v>0</v>
      </c>
      <c r="I121" s="10" t="s">
        <v>45</v>
      </c>
      <c r="J121" s="5">
        <f ca="1">IF(PORTADA!$E$35="A",R120,0)</f>
        <v>0</v>
      </c>
      <c r="K121" s="5"/>
      <c r="L121" s="5"/>
      <c r="M121" s="5"/>
      <c r="N121" s="5"/>
      <c r="O121" s="5">
        <f>N120-O120</f>
        <v>0</v>
      </c>
      <c r="P121" s="6" t="s">
        <v>1</v>
      </c>
      <c r="Q121" s="5" t="str">
        <f>CONCATENATE(B121,P121)</f>
        <v>B</v>
      </c>
      <c r="R121" s="5"/>
    </row>
    <row r="122" spans="1:18" ht="15" x14ac:dyDescent="0.25">
      <c r="A122" s="131"/>
      <c r="B122" s="100"/>
      <c r="C122" s="123" t="str">
        <f ca="1">IF(PORTADA!$E$35="A",CONCATENATE(I122," ",G122),"")</f>
        <v>c)  0</v>
      </c>
      <c r="D122" s="102"/>
      <c r="G122" s="13">
        <f>IF(L123="FIN","",LOOKUP(I119,DATOS!A:A,DATOS!L:L))</f>
        <v>0</v>
      </c>
      <c r="I122" s="10" t="s">
        <v>46</v>
      </c>
      <c r="J122" s="5"/>
      <c r="K122" s="5"/>
      <c r="L122" s="5"/>
      <c r="M122" s="5"/>
      <c r="N122" s="5"/>
      <c r="O122" s="5"/>
      <c r="P122" s="6" t="s">
        <v>2</v>
      </c>
      <c r="Q122" s="5" t="str">
        <f>CONCATENATE(B122,P122)</f>
        <v>C</v>
      </c>
      <c r="R122" s="5"/>
    </row>
    <row r="123" spans="1:18" ht="15" x14ac:dyDescent="0.25">
      <c r="A123" s="131"/>
      <c r="B123" s="100"/>
      <c r="C123" s="123" t="str">
        <f ca="1">IF(PORTADA!$E$35="A",CONCATENATE(I123," ",G123),"")</f>
        <v>d) 0</v>
      </c>
      <c r="D123" s="102"/>
      <c r="G123" s="13">
        <f>IF(L123="FIN","",LOOKUP(I119,DATOS!A:A,DATOS!M:M))</f>
        <v>0</v>
      </c>
      <c r="I123" s="10" t="s">
        <v>47</v>
      </c>
      <c r="J123" s="17">
        <f>LOOKUP(I119,DATOS!A:A,DATOS!F:F)</f>
        <v>20</v>
      </c>
      <c r="K123" s="18" t="str">
        <f>LOOKUP(I119,DATOS!A:A,DATOS!D:D)</f>
        <v>TEST 4</v>
      </c>
      <c r="L123" s="16" t="str">
        <f>IF(J123=J119,"","FIN")</f>
        <v/>
      </c>
      <c r="M123" s="5"/>
      <c r="N123" s="5"/>
      <c r="O123" s="5"/>
      <c r="P123" s="6" t="s">
        <v>3</v>
      </c>
      <c r="Q123" s="5" t="str">
        <f>CONCATENATE(B123,P123)</f>
        <v>D</v>
      </c>
      <c r="R123" s="5"/>
    </row>
    <row r="124" spans="1:18" ht="15" x14ac:dyDescent="0.25">
      <c r="A124" s="92"/>
      <c r="B124" s="103"/>
      <c r="C124" s="126"/>
      <c r="D124" s="104"/>
    </row>
    <row r="125" spans="1:18" ht="15" x14ac:dyDescent="0.25">
      <c r="A125" s="92"/>
      <c r="B125" s="97"/>
      <c r="C125" s="122" t="str">
        <f ca="1">IF(PORTADA!$E$35="A",CONCATENATE(J125,".- ",G125),"")</f>
        <v xml:space="preserve">21.- </v>
      </c>
      <c r="D125" s="99"/>
      <c r="E125" s="92"/>
      <c r="F125" s="92"/>
      <c r="G125" s="15" t="str">
        <f>IF(L129="FIN","",LOOKUP(I125,DATOS!A:A,DATOS!G:G))</f>
        <v/>
      </c>
      <c r="H125" s="15">
        <f>IF(L129="FIN",0,LOOKUP(I125,DATOS!A:A,DATOS!N:N))</f>
        <v>0</v>
      </c>
      <c r="I125" s="10">
        <f>+I119+1</f>
        <v>81</v>
      </c>
      <c r="J125" s="7">
        <f>+J119+1</f>
        <v>21</v>
      </c>
      <c r="K125" s="5" t="s">
        <v>32</v>
      </c>
      <c r="L125" s="5" t="s">
        <v>33</v>
      </c>
      <c r="M125" s="5" t="s">
        <v>38</v>
      </c>
      <c r="N125" s="5" t="s">
        <v>34</v>
      </c>
      <c r="O125" s="5" t="s">
        <v>35</v>
      </c>
      <c r="P125" s="5" t="s">
        <v>36</v>
      </c>
      <c r="Q125" s="5" t="str">
        <f>CONCATENATE("X",H125)</f>
        <v>X0</v>
      </c>
      <c r="R125" s="5" t="s">
        <v>37</v>
      </c>
    </row>
    <row r="126" spans="1:18" ht="15" x14ac:dyDescent="0.25">
      <c r="A126" s="131">
        <f ca="1">IF($E$2="X",0,IF(J127&gt;2,H125,J127))</f>
        <v>0</v>
      </c>
      <c r="B126" s="100"/>
      <c r="C126" s="123" t="str">
        <f ca="1">IF(PORTADA!$E$35="A",CONCATENATE(I126," ",G126),"")</f>
        <v xml:space="preserve">a)  </v>
      </c>
      <c r="D126" s="102"/>
      <c r="G126" s="13" t="str">
        <f>IF(L129="FIN","",LOOKUP(I125,DATOS!A:A,DATOS!J:J))</f>
        <v/>
      </c>
      <c r="I126" s="10" t="s">
        <v>44</v>
      </c>
      <c r="J126" s="5" t="s">
        <v>5</v>
      </c>
      <c r="K126" s="5">
        <f>IF(L126&gt;0,0,O126)</f>
        <v>0</v>
      </c>
      <c r="L126" s="5">
        <f>IF(O127&gt;0,1,0)</f>
        <v>0</v>
      </c>
      <c r="M126" s="5">
        <f>IF(L126=1,-1/COUNTA(P126:P129),0)</f>
        <v>0</v>
      </c>
      <c r="N126" s="5">
        <f>COUNTA(B126:B129)</f>
        <v>0</v>
      </c>
      <c r="O126" s="5">
        <f>COUNTIF(Q126:Q129,Q125)</f>
        <v>0</v>
      </c>
      <c r="P126" s="6" t="s">
        <v>0</v>
      </c>
      <c r="Q126" s="5" t="str">
        <f>CONCATENATE(B126,P126)</f>
        <v>A</v>
      </c>
      <c r="R126" s="5">
        <f>IF(O126&gt;0,O126+N126,N126*3)</f>
        <v>0</v>
      </c>
    </row>
    <row r="127" spans="1:18" ht="15" x14ac:dyDescent="0.25">
      <c r="A127" s="131"/>
      <c r="B127" s="100"/>
      <c r="C127" s="123" t="str">
        <f ca="1">IF(PORTADA!$E$35="A",CONCATENATE(I127," ",G127),"")</f>
        <v xml:space="preserve">b)  </v>
      </c>
      <c r="D127" s="102"/>
      <c r="G127" s="13" t="str">
        <f>IF(L129="FIN","",LOOKUP(I125,DATOS!A:A,DATOS!K:K))</f>
        <v/>
      </c>
      <c r="I127" s="10" t="s">
        <v>45</v>
      </c>
      <c r="J127" s="5">
        <f ca="1">IF(PORTADA!$E$35="A",R126,0)</f>
        <v>0</v>
      </c>
      <c r="K127" s="5"/>
      <c r="L127" s="5"/>
      <c r="M127" s="5"/>
      <c r="N127" s="5"/>
      <c r="O127" s="5">
        <f>N126-O126</f>
        <v>0</v>
      </c>
      <c r="P127" s="6" t="s">
        <v>1</v>
      </c>
      <c r="Q127" s="5" t="str">
        <f>CONCATENATE(B127,P127)</f>
        <v>B</v>
      </c>
      <c r="R127" s="5"/>
    </row>
    <row r="128" spans="1:18" ht="15" x14ac:dyDescent="0.25">
      <c r="A128" s="131"/>
      <c r="B128" s="100"/>
      <c r="C128" s="123" t="str">
        <f ca="1">IF(PORTADA!$E$35="A",CONCATENATE(I128," ",G128),"")</f>
        <v xml:space="preserve">c)  </v>
      </c>
      <c r="D128" s="102"/>
      <c r="G128" s="13" t="str">
        <f>IF(L129="FIN","",LOOKUP(I125,DATOS!A:A,DATOS!L:L))</f>
        <v/>
      </c>
      <c r="I128" s="10" t="s">
        <v>46</v>
      </c>
      <c r="J128" s="5"/>
      <c r="K128" s="5"/>
      <c r="L128" s="5"/>
      <c r="M128" s="5"/>
      <c r="N128" s="5"/>
      <c r="O128" s="5"/>
      <c r="P128" s="6" t="s">
        <v>2</v>
      </c>
      <c r="Q128" s="5" t="str">
        <f>CONCATENATE(B128,P128)</f>
        <v>C</v>
      </c>
      <c r="R128" s="5"/>
    </row>
    <row r="129" spans="1:18" ht="15" x14ac:dyDescent="0.25">
      <c r="A129" s="131"/>
      <c r="B129" s="100"/>
      <c r="C129" s="123" t="str">
        <f ca="1">IF(PORTADA!$E$35="A",CONCATENATE(I129," ",G129),"")</f>
        <v xml:space="preserve">d) </v>
      </c>
      <c r="D129" s="102"/>
      <c r="G129" s="13" t="str">
        <f>IF(L129="FIN","",LOOKUP(I125,DATOS!A:A,DATOS!M:M))</f>
        <v/>
      </c>
      <c r="I129" s="10" t="s">
        <v>47</v>
      </c>
      <c r="J129" s="17">
        <f>LOOKUP(I125,DATOS!A:A,DATOS!F:F)</f>
        <v>1</v>
      </c>
      <c r="K129" s="18" t="str">
        <f>LOOKUP(I125,DATOS!A:A,DATOS!D:D)</f>
        <v>TEST 5</v>
      </c>
      <c r="L129" s="16" t="str">
        <f>IF(J129=J125,"","FIN")</f>
        <v>FIN</v>
      </c>
      <c r="M129" s="5"/>
      <c r="N129" s="5"/>
      <c r="O129" s="5"/>
      <c r="P129" s="6" t="s">
        <v>3</v>
      </c>
      <c r="Q129" s="5" t="str">
        <f>CONCATENATE(B129,P129)</f>
        <v>D</v>
      </c>
      <c r="R129" s="5"/>
    </row>
    <row r="130" spans="1:18" ht="15" x14ac:dyDescent="0.25">
      <c r="A130" s="92"/>
      <c r="B130" s="103"/>
      <c r="C130" s="126"/>
      <c r="D130" s="104"/>
    </row>
    <row r="131" spans="1:18" ht="15" x14ac:dyDescent="0.25">
      <c r="A131" s="92"/>
      <c r="B131" s="97"/>
      <c r="C131" s="122" t="str">
        <f ca="1">IF(PORTADA!$E$35="A",CONCATENATE(J131,".- ",G131),"")</f>
        <v xml:space="preserve">22.- </v>
      </c>
      <c r="D131" s="99"/>
      <c r="E131" s="92"/>
      <c r="F131" s="92"/>
      <c r="G131" s="15" t="str">
        <f>IF(L135="FIN","",LOOKUP(I131,DATOS!A:A,DATOS!G:G))</f>
        <v/>
      </c>
      <c r="H131" s="15">
        <f>IF(L135="FIN",0,LOOKUP(I131,DATOS!A:A,DATOS!N:N))</f>
        <v>0</v>
      </c>
      <c r="I131" s="10">
        <f>+I125+1</f>
        <v>82</v>
      </c>
      <c r="J131" s="7">
        <f>+J125+1</f>
        <v>22</v>
      </c>
      <c r="K131" s="5" t="s">
        <v>32</v>
      </c>
      <c r="L131" s="5" t="s">
        <v>33</v>
      </c>
      <c r="M131" s="5" t="s">
        <v>38</v>
      </c>
      <c r="N131" s="5" t="s">
        <v>34</v>
      </c>
      <c r="O131" s="5" t="s">
        <v>35</v>
      </c>
      <c r="P131" s="5" t="s">
        <v>36</v>
      </c>
      <c r="Q131" s="5" t="str">
        <f>CONCATENATE("X",H131)</f>
        <v>X0</v>
      </c>
      <c r="R131" s="5" t="s">
        <v>37</v>
      </c>
    </row>
    <row r="132" spans="1:18" ht="15" x14ac:dyDescent="0.25">
      <c r="A132" s="131">
        <f ca="1">IF($E$2="X",0,IF(J133&gt;2,H131,J133))</f>
        <v>0</v>
      </c>
      <c r="B132" s="100"/>
      <c r="C132" s="123" t="str">
        <f ca="1">IF(PORTADA!$E$35="A",CONCATENATE(I132," ",G132),"")</f>
        <v xml:space="preserve">a)  </v>
      </c>
      <c r="D132" s="102"/>
      <c r="G132" s="13" t="str">
        <f>IF(L135="FIN","",LOOKUP(I131,DATOS!A:A,DATOS!J:J))</f>
        <v/>
      </c>
      <c r="I132" s="10" t="s">
        <v>44</v>
      </c>
      <c r="J132" s="5" t="s">
        <v>5</v>
      </c>
      <c r="K132" s="5">
        <f>IF(L132&gt;0,0,O132)</f>
        <v>0</v>
      </c>
      <c r="L132" s="5">
        <f>IF(O133&gt;0,1,0)</f>
        <v>0</v>
      </c>
      <c r="M132" s="5">
        <f>IF(L132=1,-1/COUNTA(P132:P135),0)</f>
        <v>0</v>
      </c>
      <c r="N132" s="5">
        <f>COUNTA(B132:B135)</f>
        <v>0</v>
      </c>
      <c r="O132" s="5">
        <f>COUNTIF(Q132:Q135,Q131)</f>
        <v>0</v>
      </c>
      <c r="P132" s="6" t="s">
        <v>0</v>
      </c>
      <c r="Q132" s="5" t="str">
        <f>CONCATENATE(B132,P132)</f>
        <v>A</v>
      </c>
      <c r="R132" s="5">
        <f>IF(O132&gt;0,O132+N132,N132*3)</f>
        <v>0</v>
      </c>
    </row>
    <row r="133" spans="1:18" ht="15" x14ac:dyDescent="0.25">
      <c r="A133" s="131"/>
      <c r="B133" s="100"/>
      <c r="C133" s="123" t="str">
        <f ca="1">IF(PORTADA!$E$35="A",CONCATENATE(I133," ",G133),"")</f>
        <v xml:space="preserve">b)  </v>
      </c>
      <c r="D133" s="102"/>
      <c r="G133" s="13" t="str">
        <f>IF(L135="FIN","",LOOKUP(I131,DATOS!A:A,DATOS!K:K))</f>
        <v/>
      </c>
      <c r="I133" s="10" t="s">
        <v>45</v>
      </c>
      <c r="J133" s="5">
        <f ca="1">IF(PORTADA!$E$35="A",R132,0)</f>
        <v>0</v>
      </c>
      <c r="K133" s="5"/>
      <c r="L133" s="5"/>
      <c r="M133" s="5"/>
      <c r="N133" s="5"/>
      <c r="O133" s="5">
        <f>N132-O132</f>
        <v>0</v>
      </c>
      <c r="P133" s="6" t="s">
        <v>1</v>
      </c>
      <c r="Q133" s="5" t="str">
        <f>CONCATENATE(B133,P133)</f>
        <v>B</v>
      </c>
      <c r="R133" s="5"/>
    </row>
    <row r="134" spans="1:18" ht="15" x14ac:dyDescent="0.25">
      <c r="A134" s="131"/>
      <c r="B134" s="100"/>
      <c r="C134" s="123" t="str">
        <f ca="1">IF(PORTADA!$E$35="A",CONCATENATE(I134," ",G134),"")</f>
        <v xml:space="preserve">c)  </v>
      </c>
      <c r="D134" s="102"/>
      <c r="G134" s="13" t="str">
        <f>IF(L135="FIN","",LOOKUP(I131,DATOS!A:A,DATOS!L:L))</f>
        <v/>
      </c>
      <c r="I134" s="10" t="s">
        <v>46</v>
      </c>
      <c r="J134" s="5"/>
      <c r="K134" s="5"/>
      <c r="L134" s="5"/>
      <c r="M134" s="5"/>
      <c r="N134" s="5"/>
      <c r="O134" s="5"/>
      <c r="P134" s="6" t="s">
        <v>2</v>
      </c>
      <c r="Q134" s="5" t="str">
        <f>CONCATENATE(B134,P134)</f>
        <v>C</v>
      </c>
      <c r="R134" s="5"/>
    </row>
    <row r="135" spans="1:18" ht="15" x14ac:dyDescent="0.25">
      <c r="A135" s="131"/>
      <c r="B135" s="100"/>
      <c r="C135" s="123" t="str">
        <f ca="1">IF(PORTADA!$E$35="A",CONCATENATE(I135," ",G135),"")</f>
        <v xml:space="preserve">d) </v>
      </c>
      <c r="D135" s="102"/>
      <c r="G135" s="13" t="str">
        <f>IF(L135="FIN","",LOOKUP(I131,DATOS!A:A,DATOS!M:M))</f>
        <v/>
      </c>
      <c r="I135" s="10" t="s">
        <v>47</v>
      </c>
      <c r="J135" s="17">
        <f>LOOKUP(I131,DATOS!A:A,DATOS!F:F)</f>
        <v>2</v>
      </c>
      <c r="K135" s="18" t="str">
        <f>LOOKUP(I131,DATOS!A:A,DATOS!D:D)</f>
        <v>TEST 5</v>
      </c>
      <c r="L135" s="16" t="str">
        <f>IF(J135=J131,"","FIN")</f>
        <v>FIN</v>
      </c>
      <c r="M135" s="5"/>
      <c r="N135" s="5"/>
      <c r="O135" s="5"/>
      <c r="P135" s="6" t="s">
        <v>3</v>
      </c>
      <c r="Q135" s="5" t="str">
        <f>CONCATENATE(B135,P135)</f>
        <v>D</v>
      </c>
      <c r="R135" s="5"/>
    </row>
    <row r="136" spans="1:18" ht="15" x14ac:dyDescent="0.25">
      <c r="A136" s="92"/>
      <c r="B136" s="103"/>
      <c r="C136" s="126"/>
      <c r="D136" s="104"/>
    </row>
    <row r="137" spans="1:18" ht="15" x14ac:dyDescent="0.25">
      <c r="A137" s="92"/>
      <c r="B137" s="97"/>
      <c r="C137" s="122" t="str">
        <f ca="1">IF(PORTADA!$E$35="A",CONCATENATE(J137,".- ",G137),"")</f>
        <v xml:space="preserve">23.- </v>
      </c>
      <c r="D137" s="99"/>
      <c r="E137" s="92"/>
      <c r="F137" s="92"/>
      <c r="G137" s="15" t="str">
        <f>IF(L141="FIN","",LOOKUP(I137,DATOS!A:A,DATOS!G:G))</f>
        <v/>
      </c>
      <c r="H137" s="15">
        <f>IF(L141="FIN",0,LOOKUP(I137,DATOS!A:A,DATOS!N:N))</f>
        <v>0</v>
      </c>
      <c r="I137" s="10">
        <f>+I131+1</f>
        <v>83</v>
      </c>
      <c r="J137" s="7">
        <f>+J131+1</f>
        <v>23</v>
      </c>
      <c r="K137" s="5" t="s">
        <v>32</v>
      </c>
      <c r="L137" s="5" t="s">
        <v>33</v>
      </c>
      <c r="M137" s="5" t="s">
        <v>38</v>
      </c>
      <c r="N137" s="5" t="s">
        <v>34</v>
      </c>
      <c r="O137" s="5" t="s">
        <v>35</v>
      </c>
      <c r="P137" s="5" t="s">
        <v>36</v>
      </c>
      <c r="Q137" s="5" t="str">
        <f>CONCATENATE("X",H137)</f>
        <v>X0</v>
      </c>
      <c r="R137" s="5" t="s">
        <v>37</v>
      </c>
    </row>
    <row r="138" spans="1:18" ht="15" x14ac:dyDescent="0.25">
      <c r="A138" s="131">
        <f ca="1">IF($E$2="X",0,IF(J139&gt;2,H137,J139))</f>
        <v>0</v>
      </c>
      <c r="B138" s="100"/>
      <c r="C138" s="123" t="str">
        <f ca="1">IF(PORTADA!$E$35="A",CONCATENATE(I138," ",G138),"")</f>
        <v xml:space="preserve">a)  </v>
      </c>
      <c r="D138" s="102"/>
      <c r="G138" s="13" t="str">
        <f>IF(L141="FIN","",LOOKUP(I137,DATOS!A:A,DATOS!J:J))</f>
        <v/>
      </c>
      <c r="I138" s="10" t="s">
        <v>44</v>
      </c>
      <c r="J138" s="5" t="s">
        <v>5</v>
      </c>
      <c r="K138" s="5">
        <f>IF(L138&gt;0,0,O138)</f>
        <v>0</v>
      </c>
      <c r="L138" s="5">
        <f>IF(O139&gt;0,1,0)</f>
        <v>0</v>
      </c>
      <c r="M138" s="5">
        <f>IF(L138=1,-1/COUNTA(P138:P141),0)</f>
        <v>0</v>
      </c>
      <c r="N138" s="5">
        <f>COUNTA(B138:B141)</f>
        <v>0</v>
      </c>
      <c r="O138" s="5">
        <f>COUNTIF(Q138:Q141,Q137)</f>
        <v>0</v>
      </c>
      <c r="P138" s="6" t="s">
        <v>0</v>
      </c>
      <c r="Q138" s="5" t="str">
        <f>CONCATENATE(B138,P138)</f>
        <v>A</v>
      </c>
      <c r="R138" s="5">
        <f>IF(O138&gt;0,O138+N138,N138*3)</f>
        <v>0</v>
      </c>
    </row>
    <row r="139" spans="1:18" ht="15" x14ac:dyDescent="0.25">
      <c r="A139" s="131"/>
      <c r="B139" s="100"/>
      <c r="C139" s="123" t="str">
        <f ca="1">IF(PORTADA!$E$35="A",CONCATENATE(I139," ",G139),"")</f>
        <v xml:space="preserve">b)  </v>
      </c>
      <c r="D139" s="102"/>
      <c r="G139" s="13" t="str">
        <f>IF(L141="FIN","",LOOKUP(I137,DATOS!A:A,DATOS!K:K))</f>
        <v/>
      </c>
      <c r="I139" s="10" t="s">
        <v>45</v>
      </c>
      <c r="J139" s="5">
        <f ca="1">IF(PORTADA!$E$35="A",R138,0)</f>
        <v>0</v>
      </c>
      <c r="K139" s="5"/>
      <c r="L139" s="5"/>
      <c r="M139" s="5"/>
      <c r="N139" s="5"/>
      <c r="O139" s="5">
        <f>N138-O138</f>
        <v>0</v>
      </c>
      <c r="P139" s="6" t="s">
        <v>1</v>
      </c>
      <c r="Q139" s="5" t="str">
        <f>CONCATENATE(B139,P139)</f>
        <v>B</v>
      </c>
      <c r="R139" s="5"/>
    </row>
    <row r="140" spans="1:18" ht="15" x14ac:dyDescent="0.25">
      <c r="A140" s="131"/>
      <c r="B140" s="100"/>
      <c r="C140" s="123" t="str">
        <f ca="1">IF(PORTADA!$E$35="A",CONCATENATE(I140," ",G140),"")</f>
        <v xml:space="preserve">c)  </v>
      </c>
      <c r="D140" s="102"/>
      <c r="G140" s="13" t="str">
        <f>IF(L141="FIN","",LOOKUP(I137,DATOS!A:A,DATOS!L:L))</f>
        <v/>
      </c>
      <c r="I140" s="10" t="s">
        <v>46</v>
      </c>
      <c r="J140" s="5"/>
      <c r="K140" s="5"/>
      <c r="L140" s="5"/>
      <c r="M140" s="5"/>
      <c r="N140" s="5"/>
      <c r="O140" s="5"/>
      <c r="P140" s="6" t="s">
        <v>2</v>
      </c>
      <c r="Q140" s="5" t="str">
        <f>CONCATENATE(B140,P140)</f>
        <v>C</v>
      </c>
      <c r="R140" s="5"/>
    </row>
    <row r="141" spans="1:18" ht="15" x14ac:dyDescent="0.25">
      <c r="A141" s="131"/>
      <c r="B141" s="100"/>
      <c r="C141" s="123" t="str">
        <f ca="1">IF(PORTADA!$E$35="A",CONCATENATE(I141," ",G141),"")</f>
        <v xml:space="preserve">d) </v>
      </c>
      <c r="D141" s="102"/>
      <c r="G141" s="13" t="str">
        <f>IF(L141="FIN","",LOOKUP(I137,DATOS!A:A,DATOS!M:M))</f>
        <v/>
      </c>
      <c r="I141" s="10" t="s">
        <v>47</v>
      </c>
      <c r="J141" s="17">
        <f>LOOKUP(I137,DATOS!A:A,DATOS!F:F)</f>
        <v>3</v>
      </c>
      <c r="K141" s="18" t="str">
        <f>LOOKUP(I137,DATOS!A:A,DATOS!D:D)</f>
        <v>TEST 5</v>
      </c>
      <c r="L141" s="16" t="str">
        <f>IF(J141=J137,"","FIN")</f>
        <v>FIN</v>
      </c>
      <c r="M141" s="5"/>
      <c r="N141" s="5"/>
      <c r="O141" s="5"/>
      <c r="P141" s="6" t="s">
        <v>3</v>
      </c>
      <c r="Q141" s="5" t="str">
        <f>CONCATENATE(B141,P141)</f>
        <v>D</v>
      </c>
      <c r="R141" s="5"/>
    </row>
    <row r="142" spans="1:18" ht="15" x14ac:dyDescent="0.25">
      <c r="A142" s="92"/>
      <c r="B142" s="103"/>
      <c r="C142" s="126"/>
      <c r="D142" s="104"/>
    </row>
    <row r="143" spans="1:18" ht="15" x14ac:dyDescent="0.25">
      <c r="A143" s="92"/>
      <c r="B143" s="97"/>
      <c r="C143" s="122" t="str">
        <f ca="1">IF(PORTADA!$E$35="A",CONCATENATE(J143,".- ",G143),"")</f>
        <v xml:space="preserve">24.- </v>
      </c>
      <c r="D143" s="99"/>
      <c r="E143" s="92"/>
      <c r="F143" s="92"/>
      <c r="G143" s="15" t="str">
        <f>IF(L147="FIN","",LOOKUP(I143,DATOS!A:A,DATOS!G:G))</f>
        <v/>
      </c>
      <c r="H143" s="15">
        <f>IF(L147="FIN",0,LOOKUP(I143,DATOS!A:A,DATOS!N:N))</f>
        <v>0</v>
      </c>
      <c r="I143" s="10">
        <f>+I137+1</f>
        <v>84</v>
      </c>
      <c r="J143" s="7">
        <f>+J137+1</f>
        <v>24</v>
      </c>
      <c r="K143" s="5" t="s">
        <v>32</v>
      </c>
      <c r="L143" s="5" t="s">
        <v>33</v>
      </c>
      <c r="M143" s="5" t="s">
        <v>38</v>
      </c>
      <c r="N143" s="5" t="s">
        <v>34</v>
      </c>
      <c r="O143" s="5" t="s">
        <v>35</v>
      </c>
      <c r="P143" s="5" t="s">
        <v>36</v>
      </c>
      <c r="Q143" s="5" t="str">
        <f>CONCATENATE("X",H143)</f>
        <v>X0</v>
      </c>
      <c r="R143" s="5" t="s">
        <v>37</v>
      </c>
    </row>
    <row r="144" spans="1:18" ht="15" x14ac:dyDescent="0.25">
      <c r="A144" s="131">
        <f ca="1">IF($E$2="X",0,IF(J145&gt;2,H143,J145))</f>
        <v>0</v>
      </c>
      <c r="B144" s="100"/>
      <c r="C144" s="123" t="str">
        <f ca="1">IF(PORTADA!$E$35="A",CONCATENATE(I144," ",G144),"")</f>
        <v xml:space="preserve">a)  </v>
      </c>
      <c r="D144" s="102"/>
      <c r="G144" s="13" t="str">
        <f>IF(L147="FIN","",LOOKUP(I143,DATOS!A:A,DATOS!J:J))</f>
        <v/>
      </c>
      <c r="I144" s="10" t="s">
        <v>44</v>
      </c>
      <c r="J144" s="5" t="s">
        <v>5</v>
      </c>
      <c r="K144" s="5">
        <f>IF(L144&gt;0,0,O144)</f>
        <v>0</v>
      </c>
      <c r="L144" s="5">
        <f>IF(O145&gt;0,1,0)</f>
        <v>0</v>
      </c>
      <c r="M144" s="5">
        <f>IF(L144=1,-1/COUNTA(P144:P147),0)</f>
        <v>0</v>
      </c>
      <c r="N144" s="5">
        <f>COUNTA(B144:B147)</f>
        <v>0</v>
      </c>
      <c r="O144" s="5">
        <f>COUNTIF(Q144:Q147,Q143)</f>
        <v>0</v>
      </c>
      <c r="P144" s="6" t="s">
        <v>0</v>
      </c>
      <c r="Q144" s="5" t="str">
        <f>CONCATENATE(B144,P144)</f>
        <v>A</v>
      </c>
      <c r="R144" s="5">
        <f>IF(O144&gt;0,O144+N144,N144*3)</f>
        <v>0</v>
      </c>
    </row>
    <row r="145" spans="1:18" ht="15" x14ac:dyDescent="0.25">
      <c r="A145" s="131"/>
      <c r="B145" s="100"/>
      <c r="C145" s="123" t="str">
        <f ca="1">IF(PORTADA!$E$35="A",CONCATENATE(I145," ",G145),"")</f>
        <v xml:space="preserve">b)  </v>
      </c>
      <c r="D145" s="102"/>
      <c r="G145" s="13" t="str">
        <f>IF(L147="FIN","",LOOKUP(I143,DATOS!A:A,DATOS!K:K))</f>
        <v/>
      </c>
      <c r="I145" s="10" t="s">
        <v>45</v>
      </c>
      <c r="J145" s="5">
        <f ca="1">IF(PORTADA!$E$35="A",R144,0)</f>
        <v>0</v>
      </c>
      <c r="K145" s="5"/>
      <c r="L145" s="5"/>
      <c r="M145" s="5"/>
      <c r="N145" s="5"/>
      <c r="O145" s="5">
        <f>N144-O144</f>
        <v>0</v>
      </c>
      <c r="P145" s="6" t="s">
        <v>1</v>
      </c>
      <c r="Q145" s="5" t="str">
        <f>CONCATENATE(B145,P145)</f>
        <v>B</v>
      </c>
      <c r="R145" s="5"/>
    </row>
    <row r="146" spans="1:18" ht="15" x14ac:dyDescent="0.25">
      <c r="A146" s="131"/>
      <c r="B146" s="100"/>
      <c r="C146" s="123" t="str">
        <f ca="1">IF(PORTADA!$E$35="A",CONCATENATE(I146," ",G146),"")</f>
        <v xml:space="preserve">c)  </v>
      </c>
      <c r="D146" s="102"/>
      <c r="G146" s="13" t="str">
        <f>IF(L147="FIN","",LOOKUP(I143,DATOS!A:A,DATOS!L:L))</f>
        <v/>
      </c>
      <c r="I146" s="10" t="s">
        <v>46</v>
      </c>
      <c r="J146" s="5"/>
      <c r="K146" s="5"/>
      <c r="L146" s="5"/>
      <c r="M146" s="5"/>
      <c r="N146" s="5"/>
      <c r="O146" s="5"/>
      <c r="P146" s="6" t="s">
        <v>2</v>
      </c>
      <c r="Q146" s="5" t="str">
        <f>CONCATENATE(B146,P146)</f>
        <v>C</v>
      </c>
      <c r="R146" s="5"/>
    </row>
    <row r="147" spans="1:18" ht="15" x14ac:dyDescent="0.25">
      <c r="A147" s="131"/>
      <c r="B147" s="100"/>
      <c r="C147" s="123" t="str">
        <f ca="1">IF(PORTADA!$E$35="A",CONCATENATE(I147," ",G147),"")</f>
        <v xml:space="preserve">d) </v>
      </c>
      <c r="D147" s="102"/>
      <c r="G147" s="13" t="str">
        <f>IF(L147="FIN","",LOOKUP(I143,DATOS!A:A,DATOS!M:M))</f>
        <v/>
      </c>
      <c r="I147" s="10" t="s">
        <v>47</v>
      </c>
      <c r="J147" s="17">
        <f>LOOKUP(I143,DATOS!A:A,DATOS!F:F)</f>
        <v>4</v>
      </c>
      <c r="K147" s="18" t="str">
        <f>LOOKUP(I143,DATOS!A:A,DATOS!D:D)</f>
        <v>TEST 5</v>
      </c>
      <c r="L147" s="16" t="str">
        <f>IF(J147=J143,"","FIN")</f>
        <v>FIN</v>
      </c>
      <c r="M147" s="5"/>
      <c r="N147" s="5"/>
      <c r="O147" s="5"/>
      <c r="P147" s="6" t="s">
        <v>3</v>
      </c>
      <c r="Q147" s="5" t="str">
        <f>CONCATENATE(B147,P147)</f>
        <v>D</v>
      </c>
      <c r="R147" s="5"/>
    </row>
    <row r="148" spans="1:18" ht="15" x14ac:dyDescent="0.25">
      <c r="A148" s="92"/>
      <c r="B148" s="103"/>
      <c r="C148" s="126"/>
      <c r="D148" s="104"/>
    </row>
    <row r="149" spans="1:18" ht="15" x14ac:dyDescent="0.25">
      <c r="A149" s="92"/>
      <c r="B149" s="97"/>
      <c r="C149" s="122" t="str">
        <f ca="1">IF(PORTADA!$E$35="A",CONCATENATE(J149,".- ",G149),"")</f>
        <v xml:space="preserve">25.- </v>
      </c>
      <c r="D149" s="99"/>
      <c r="E149" s="92"/>
      <c r="F149" s="92"/>
      <c r="G149" s="15" t="str">
        <f>IF(L153="FIN","",LOOKUP(I149,DATOS!A:A,DATOS!G:G))</f>
        <v/>
      </c>
      <c r="H149" s="15">
        <f>IF(L153="FIN",0,LOOKUP(I149,DATOS!A:A,DATOS!N:N))</f>
        <v>0</v>
      </c>
      <c r="I149" s="10">
        <f>+I143+1</f>
        <v>85</v>
      </c>
      <c r="J149" s="7">
        <f>+J143+1</f>
        <v>25</v>
      </c>
      <c r="K149" s="5" t="s">
        <v>32</v>
      </c>
      <c r="L149" s="5" t="s">
        <v>33</v>
      </c>
      <c r="M149" s="5" t="s">
        <v>38</v>
      </c>
      <c r="N149" s="5" t="s">
        <v>34</v>
      </c>
      <c r="O149" s="5" t="s">
        <v>35</v>
      </c>
      <c r="P149" s="5" t="s">
        <v>36</v>
      </c>
      <c r="Q149" s="5" t="str">
        <f>CONCATENATE("X",H149)</f>
        <v>X0</v>
      </c>
      <c r="R149" s="5" t="s">
        <v>37</v>
      </c>
    </row>
    <row r="150" spans="1:18" ht="15" x14ac:dyDescent="0.25">
      <c r="A150" s="131">
        <f ca="1">IF($E$2="X",0,IF(J151&gt;2,H149,J151))</f>
        <v>0</v>
      </c>
      <c r="B150" s="100"/>
      <c r="C150" s="123" t="str">
        <f ca="1">IF(PORTADA!$E$35="A",CONCATENATE(I150," ",G150),"")</f>
        <v xml:space="preserve">a)  </v>
      </c>
      <c r="D150" s="102"/>
      <c r="G150" s="13" t="str">
        <f>IF(L153="FIN","",LOOKUP(I149,DATOS!A:A,DATOS!J:J))</f>
        <v/>
      </c>
      <c r="I150" s="10" t="s">
        <v>44</v>
      </c>
      <c r="J150" s="5" t="s">
        <v>5</v>
      </c>
      <c r="K150" s="5">
        <f>IF(L150&gt;0,0,O150)</f>
        <v>0</v>
      </c>
      <c r="L150" s="5">
        <f>IF(O151&gt;0,1,0)</f>
        <v>0</v>
      </c>
      <c r="M150" s="5">
        <f>IF(L150=1,-1/COUNTA(P150:P153),0)</f>
        <v>0</v>
      </c>
      <c r="N150" s="5">
        <f>COUNTA(B150:B153)</f>
        <v>0</v>
      </c>
      <c r="O150" s="5">
        <f>COUNTIF(Q150:Q153,Q149)</f>
        <v>0</v>
      </c>
      <c r="P150" s="6" t="s">
        <v>0</v>
      </c>
      <c r="Q150" s="5" t="str">
        <f>CONCATENATE(B150,P150)</f>
        <v>A</v>
      </c>
      <c r="R150" s="5">
        <f>IF(O150&gt;0,O150+N150,N150*3)</f>
        <v>0</v>
      </c>
    </row>
    <row r="151" spans="1:18" ht="15" x14ac:dyDescent="0.25">
      <c r="A151" s="131"/>
      <c r="B151" s="100"/>
      <c r="C151" s="123" t="str">
        <f ca="1">IF(PORTADA!$E$35="A",CONCATENATE(I151," ",G151),"")</f>
        <v xml:space="preserve">b)  </v>
      </c>
      <c r="D151" s="102"/>
      <c r="G151" s="13" t="str">
        <f>IF(L153="FIN","",LOOKUP(I149,DATOS!A:A,DATOS!K:K))</f>
        <v/>
      </c>
      <c r="I151" s="10" t="s">
        <v>45</v>
      </c>
      <c r="J151" s="5">
        <f ca="1">IF(PORTADA!$E$35="A",R150,0)</f>
        <v>0</v>
      </c>
      <c r="K151" s="5"/>
      <c r="L151" s="5"/>
      <c r="M151" s="5"/>
      <c r="N151" s="5"/>
      <c r="O151" s="5">
        <f>N150-O150</f>
        <v>0</v>
      </c>
      <c r="P151" s="6" t="s">
        <v>1</v>
      </c>
      <c r="Q151" s="5" t="str">
        <f>CONCATENATE(B151,P151)</f>
        <v>B</v>
      </c>
      <c r="R151" s="5"/>
    </row>
    <row r="152" spans="1:18" ht="15" x14ac:dyDescent="0.25">
      <c r="A152" s="131"/>
      <c r="B152" s="100"/>
      <c r="C152" s="123" t="str">
        <f ca="1">IF(PORTADA!$E$35="A",CONCATENATE(I152," ",G152),"")</f>
        <v xml:space="preserve">c)  </v>
      </c>
      <c r="D152" s="102"/>
      <c r="G152" s="13" t="str">
        <f>IF(L153="FIN","",LOOKUP(I149,DATOS!A:A,DATOS!L:L))</f>
        <v/>
      </c>
      <c r="I152" s="10" t="s">
        <v>46</v>
      </c>
      <c r="J152" s="5"/>
      <c r="K152" s="5"/>
      <c r="L152" s="5"/>
      <c r="M152" s="5"/>
      <c r="N152" s="5"/>
      <c r="O152" s="5"/>
      <c r="P152" s="6" t="s">
        <v>2</v>
      </c>
      <c r="Q152" s="5" t="str">
        <f>CONCATENATE(B152,P152)</f>
        <v>C</v>
      </c>
      <c r="R152" s="5"/>
    </row>
    <row r="153" spans="1:18" ht="15" x14ac:dyDescent="0.25">
      <c r="A153" s="131"/>
      <c r="B153" s="100"/>
      <c r="C153" s="123" t="str">
        <f ca="1">IF(PORTADA!$E$35="A",CONCATENATE(I153," ",G153),"")</f>
        <v xml:space="preserve">d) </v>
      </c>
      <c r="D153" s="102"/>
      <c r="G153" s="13" t="str">
        <f>IF(L153="FIN","",LOOKUP(I149,DATOS!A:A,DATOS!M:M))</f>
        <v/>
      </c>
      <c r="I153" s="10" t="s">
        <v>47</v>
      </c>
      <c r="J153" s="17">
        <f>LOOKUP(I149,DATOS!A:A,DATOS!F:F)</f>
        <v>5</v>
      </c>
      <c r="K153" s="18" t="str">
        <f>LOOKUP(I149,DATOS!A:A,DATOS!D:D)</f>
        <v>TEST 5</v>
      </c>
      <c r="L153" s="16" t="str">
        <f>IF(J153=J149,"","FIN")</f>
        <v>FIN</v>
      </c>
      <c r="M153" s="5"/>
      <c r="N153" s="5"/>
      <c r="O153" s="5"/>
      <c r="P153" s="6" t="s">
        <v>3</v>
      </c>
      <c r="Q153" s="5" t="str">
        <f>CONCATENATE(B153,P153)</f>
        <v>D</v>
      </c>
      <c r="R153" s="5"/>
    </row>
    <row r="154" spans="1:18" ht="15" x14ac:dyDescent="0.25">
      <c r="A154" s="92"/>
      <c r="B154" s="103"/>
      <c r="C154" s="126"/>
      <c r="D154" s="104"/>
    </row>
    <row r="155" spans="1:18" ht="15" x14ac:dyDescent="0.25">
      <c r="A155" s="92"/>
      <c r="B155" s="97"/>
      <c r="C155" s="122" t="str">
        <f ca="1">IF(PORTADA!$E$35="A",CONCATENATE(J155,".- ",G155),"")</f>
        <v xml:space="preserve">26.- </v>
      </c>
      <c r="D155" s="99"/>
      <c r="E155" s="92"/>
      <c r="F155" s="92"/>
      <c r="G155" s="15" t="str">
        <f>IF(L159="FIN","",LOOKUP(I155,DATOS!A:A,DATOS!G:G))</f>
        <v/>
      </c>
      <c r="H155" s="15">
        <f>IF(L159="FIN",0,LOOKUP(I155,DATOS!A:A,DATOS!N:N))</f>
        <v>0</v>
      </c>
      <c r="I155" s="10">
        <f>+I149+1</f>
        <v>86</v>
      </c>
      <c r="J155" s="7">
        <f>+J149+1</f>
        <v>26</v>
      </c>
      <c r="K155" s="5" t="s">
        <v>32</v>
      </c>
      <c r="L155" s="5" t="s">
        <v>33</v>
      </c>
      <c r="M155" s="5" t="s">
        <v>38</v>
      </c>
      <c r="N155" s="5" t="s">
        <v>34</v>
      </c>
      <c r="O155" s="5" t="s">
        <v>35</v>
      </c>
      <c r="P155" s="5" t="s">
        <v>36</v>
      </c>
      <c r="Q155" s="5" t="str">
        <f>CONCATENATE("X",H155)</f>
        <v>X0</v>
      </c>
      <c r="R155" s="5" t="s">
        <v>37</v>
      </c>
    </row>
    <row r="156" spans="1:18" ht="15" x14ac:dyDescent="0.25">
      <c r="A156" s="131">
        <f ca="1">IF($E$2="X",0,IF(J157&gt;2,H155,J157))</f>
        <v>0</v>
      </c>
      <c r="B156" s="100"/>
      <c r="C156" s="123" t="str">
        <f ca="1">IF(PORTADA!$E$35="A",CONCATENATE(I156," ",G156),"")</f>
        <v xml:space="preserve">a)  </v>
      </c>
      <c r="D156" s="102"/>
      <c r="G156" s="13" t="str">
        <f>IF(L159="FIN","",LOOKUP(I155,DATOS!A:A,DATOS!J:J))</f>
        <v/>
      </c>
      <c r="I156" s="10" t="s">
        <v>44</v>
      </c>
      <c r="J156" s="5" t="s">
        <v>5</v>
      </c>
      <c r="K156" s="5">
        <f>IF(L156&gt;0,0,O156)</f>
        <v>0</v>
      </c>
      <c r="L156" s="5">
        <f>IF(O157&gt;0,1,0)</f>
        <v>0</v>
      </c>
      <c r="M156" s="5">
        <f>IF(L156=1,-1/COUNTA(P156:P159),0)</f>
        <v>0</v>
      </c>
      <c r="N156" s="5">
        <f>COUNTA(B156:B159)</f>
        <v>0</v>
      </c>
      <c r="O156" s="5">
        <f>COUNTIF(Q156:Q159,Q155)</f>
        <v>0</v>
      </c>
      <c r="P156" s="6" t="s">
        <v>0</v>
      </c>
      <c r="Q156" s="5" t="str">
        <f>CONCATENATE(B156,P156)</f>
        <v>A</v>
      </c>
      <c r="R156" s="5">
        <f>IF(O156&gt;0,O156+N156,N156*3)</f>
        <v>0</v>
      </c>
    </row>
    <row r="157" spans="1:18" ht="15" x14ac:dyDescent="0.25">
      <c r="A157" s="131"/>
      <c r="B157" s="100"/>
      <c r="C157" s="123" t="str">
        <f ca="1">IF(PORTADA!$E$35="A",CONCATENATE(I157," ",G157),"")</f>
        <v xml:space="preserve">b)  </v>
      </c>
      <c r="D157" s="102"/>
      <c r="G157" s="13" t="str">
        <f>IF(L159="FIN","",LOOKUP(I155,DATOS!A:A,DATOS!K:K))</f>
        <v/>
      </c>
      <c r="I157" s="10" t="s">
        <v>45</v>
      </c>
      <c r="J157" s="5">
        <f ca="1">IF(PORTADA!$E$35="A",R156,0)</f>
        <v>0</v>
      </c>
      <c r="K157" s="5"/>
      <c r="L157" s="5"/>
      <c r="M157" s="5"/>
      <c r="N157" s="5"/>
      <c r="O157" s="5">
        <f>N156-O156</f>
        <v>0</v>
      </c>
      <c r="P157" s="6" t="s">
        <v>1</v>
      </c>
      <c r="Q157" s="5" t="str">
        <f>CONCATENATE(B157,P157)</f>
        <v>B</v>
      </c>
      <c r="R157" s="5"/>
    </row>
    <row r="158" spans="1:18" ht="15" x14ac:dyDescent="0.25">
      <c r="A158" s="131"/>
      <c r="B158" s="100"/>
      <c r="C158" s="123" t="str">
        <f ca="1">IF(PORTADA!$E$35="A",CONCATENATE(I158," ",G158),"")</f>
        <v xml:space="preserve">c)  </v>
      </c>
      <c r="D158" s="102"/>
      <c r="G158" s="13" t="str">
        <f>IF(L159="FIN","",LOOKUP(I155,DATOS!A:A,DATOS!L:L))</f>
        <v/>
      </c>
      <c r="I158" s="10" t="s">
        <v>46</v>
      </c>
      <c r="J158" s="5"/>
      <c r="K158" s="5"/>
      <c r="L158" s="5"/>
      <c r="M158" s="5"/>
      <c r="N158" s="5"/>
      <c r="O158" s="5"/>
      <c r="P158" s="6" t="s">
        <v>2</v>
      </c>
      <c r="Q158" s="5" t="str">
        <f>CONCATENATE(B158,P158)</f>
        <v>C</v>
      </c>
      <c r="R158" s="5"/>
    </row>
    <row r="159" spans="1:18" ht="15" x14ac:dyDescent="0.25">
      <c r="A159" s="131"/>
      <c r="B159" s="100"/>
      <c r="C159" s="123" t="str">
        <f ca="1">IF(PORTADA!$E$35="A",CONCATENATE(I159," ",G159),"")</f>
        <v xml:space="preserve">d) </v>
      </c>
      <c r="D159" s="102"/>
      <c r="G159" s="13" t="str">
        <f>IF(L159="FIN","",LOOKUP(I155,DATOS!A:A,DATOS!M:M))</f>
        <v/>
      </c>
      <c r="I159" s="10" t="s">
        <v>47</v>
      </c>
      <c r="J159" s="17">
        <f>LOOKUP(I155,DATOS!A:A,DATOS!F:F)</f>
        <v>6</v>
      </c>
      <c r="K159" s="18" t="str">
        <f>LOOKUP(I155,DATOS!A:A,DATOS!D:D)</f>
        <v>TEST 5</v>
      </c>
      <c r="L159" s="16" t="str">
        <f>IF(J159=J155,"","FIN")</f>
        <v>FIN</v>
      </c>
      <c r="M159" s="5"/>
      <c r="N159" s="5"/>
      <c r="O159" s="5"/>
      <c r="P159" s="6" t="s">
        <v>3</v>
      </c>
      <c r="Q159" s="5" t="str">
        <f>CONCATENATE(B159,P159)</f>
        <v>D</v>
      </c>
      <c r="R159" s="5"/>
    </row>
    <row r="160" spans="1:18" ht="15" x14ac:dyDescent="0.25">
      <c r="A160" s="92"/>
      <c r="B160" s="103"/>
      <c r="C160" s="126"/>
      <c r="D160" s="104"/>
    </row>
    <row r="161" spans="1:18" ht="15" x14ac:dyDescent="0.25">
      <c r="A161" s="92"/>
      <c r="B161" s="97"/>
      <c r="C161" s="122" t="str">
        <f ca="1">IF(PORTADA!$E$35="A",CONCATENATE(J161,".- ",G161),"")</f>
        <v xml:space="preserve">27.- </v>
      </c>
      <c r="D161" s="99"/>
      <c r="E161" s="92"/>
      <c r="F161" s="92"/>
      <c r="G161" s="15" t="str">
        <f>IF(L165="FIN","",LOOKUP(I161,DATOS!A:A,DATOS!G:G))</f>
        <v/>
      </c>
      <c r="H161" s="15">
        <f>IF(L165="FIN",0,LOOKUP(I161,DATOS!A:A,DATOS!N:N))</f>
        <v>0</v>
      </c>
      <c r="I161" s="10">
        <f>+I155+1</f>
        <v>87</v>
      </c>
      <c r="J161" s="7">
        <f>+J155+1</f>
        <v>27</v>
      </c>
      <c r="K161" s="5" t="s">
        <v>32</v>
      </c>
      <c r="L161" s="5" t="s">
        <v>33</v>
      </c>
      <c r="M161" s="5" t="s">
        <v>38</v>
      </c>
      <c r="N161" s="5" t="s">
        <v>34</v>
      </c>
      <c r="O161" s="5" t="s">
        <v>35</v>
      </c>
      <c r="P161" s="5" t="s">
        <v>36</v>
      </c>
      <c r="Q161" s="5" t="str">
        <f>CONCATENATE("X",H161)</f>
        <v>X0</v>
      </c>
      <c r="R161" s="5" t="s">
        <v>37</v>
      </c>
    </row>
    <row r="162" spans="1:18" ht="15" x14ac:dyDescent="0.25">
      <c r="A162" s="131">
        <f ca="1">IF($E$2="X",0,IF(J163&gt;2,H161,J163))</f>
        <v>0</v>
      </c>
      <c r="B162" s="100"/>
      <c r="C162" s="123" t="str">
        <f ca="1">IF(PORTADA!$E$35="A",CONCATENATE(I162," ",G162),"")</f>
        <v xml:space="preserve">a)  </v>
      </c>
      <c r="D162" s="102"/>
      <c r="G162" s="13" t="str">
        <f>IF(L165="FIN","",LOOKUP(I161,DATOS!A:A,DATOS!J:J))</f>
        <v/>
      </c>
      <c r="I162" s="10" t="s">
        <v>44</v>
      </c>
      <c r="J162" s="5" t="s">
        <v>5</v>
      </c>
      <c r="K162" s="5">
        <f>IF(L162&gt;0,0,O162)</f>
        <v>0</v>
      </c>
      <c r="L162" s="5">
        <f>IF(O163&gt;0,1,0)</f>
        <v>0</v>
      </c>
      <c r="M162" s="5">
        <f>IF(L162=1,-1/COUNTA(P162:P165),0)</f>
        <v>0</v>
      </c>
      <c r="N162" s="5">
        <f>COUNTA(B162:B165)</f>
        <v>0</v>
      </c>
      <c r="O162" s="5">
        <f>COUNTIF(Q162:Q165,Q161)</f>
        <v>0</v>
      </c>
      <c r="P162" s="6" t="s">
        <v>0</v>
      </c>
      <c r="Q162" s="5" t="str">
        <f>CONCATENATE(B162,P162)</f>
        <v>A</v>
      </c>
      <c r="R162" s="5">
        <f>IF(O162&gt;0,O162+N162,N162*3)</f>
        <v>0</v>
      </c>
    </row>
    <row r="163" spans="1:18" ht="15" x14ac:dyDescent="0.25">
      <c r="A163" s="131"/>
      <c r="B163" s="100"/>
      <c r="C163" s="123" t="str">
        <f ca="1">IF(PORTADA!$E$35="A",CONCATENATE(I163," ",G163),"")</f>
        <v xml:space="preserve">b)  </v>
      </c>
      <c r="D163" s="102"/>
      <c r="G163" s="13" t="str">
        <f>IF(L165="FIN","",LOOKUP(I161,DATOS!A:A,DATOS!K:K))</f>
        <v/>
      </c>
      <c r="I163" s="10" t="s">
        <v>45</v>
      </c>
      <c r="J163" s="5">
        <f ca="1">IF(PORTADA!$E$35="A",R162,0)</f>
        <v>0</v>
      </c>
      <c r="K163" s="5"/>
      <c r="L163" s="5"/>
      <c r="M163" s="5"/>
      <c r="N163" s="5"/>
      <c r="O163" s="5">
        <f>N162-O162</f>
        <v>0</v>
      </c>
      <c r="P163" s="6" t="s">
        <v>1</v>
      </c>
      <c r="Q163" s="5" t="str">
        <f>CONCATENATE(B163,P163)</f>
        <v>B</v>
      </c>
      <c r="R163" s="5"/>
    </row>
    <row r="164" spans="1:18" ht="15" x14ac:dyDescent="0.25">
      <c r="A164" s="131"/>
      <c r="B164" s="100"/>
      <c r="C164" s="123" t="str">
        <f ca="1">IF(PORTADA!$E$35="A",CONCATENATE(I164," ",G164),"")</f>
        <v xml:space="preserve">c)  </v>
      </c>
      <c r="D164" s="102"/>
      <c r="G164" s="13" t="str">
        <f>IF(L165="FIN","",LOOKUP(I161,DATOS!A:A,DATOS!L:L))</f>
        <v/>
      </c>
      <c r="I164" s="10" t="s">
        <v>46</v>
      </c>
      <c r="J164" s="5"/>
      <c r="K164" s="5"/>
      <c r="L164" s="5"/>
      <c r="M164" s="5"/>
      <c r="N164" s="5"/>
      <c r="O164" s="5"/>
      <c r="P164" s="6" t="s">
        <v>2</v>
      </c>
      <c r="Q164" s="5" t="str">
        <f>CONCATENATE(B164,P164)</f>
        <v>C</v>
      </c>
      <c r="R164" s="5"/>
    </row>
    <row r="165" spans="1:18" ht="15" x14ac:dyDescent="0.25">
      <c r="A165" s="131"/>
      <c r="B165" s="100"/>
      <c r="C165" s="123" t="str">
        <f ca="1">IF(PORTADA!$E$35="A",CONCATENATE(I165," ",G165),"")</f>
        <v xml:space="preserve">d) </v>
      </c>
      <c r="D165" s="102"/>
      <c r="G165" s="13" t="str">
        <f>IF(L165="FIN","",LOOKUP(I161,DATOS!A:A,DATOS!M:M))</f>
        <v/>
      </c>
      <c r="I165" s="10" t="s">
        <v>47</v>
      </c>
      <c r="J165" s="17">
        <f>LOOKUP(I161,DATOS!A:A,DATOS!F:F)</f>
        <v>7</v>
      </c>
      <c r="K165" s="18" t="str">
        <f>LOOKUP(I161,DATOS!A:A,DATOS!D:D)</f>
        <v>TEST 5</v>
      </c>
      <c r="L165" s="16" t="str">
        <f>IF(J165=J161,"","FIN")</f>
        <v>FIN</v>
      </c>
      <c r="M165" s="5"/>
      <c r="N165" s="5"/>
      <c r="O165" s="5"/>
      <c r="P165" s="6" t="s">
        <v>3</v>
      </c>
      <c r="Q165" s="5" t="str">
        <f>CONCATENATE(B165,P165)</f>
        <v>D</v>
      </c>
      <c r="R165" s="5"/>
    </row>
    <row r="166" spans="1:18" ht="15" x14ac:dyDescent="0.25">
      <c r="A166" s="92"/>
      <c r="B166" s="103"/>
      <c r="C166" s="126"/>
      <c r="D166" s="104"/>
    </row>
    <row r="167" spans="1:18" ht="15" x14ac:dyDescent="0.25">
      <c r="A167" s="92"/>
      <c r="B167" s="97"/>
      <c r="C167" s="122" t="str">
        <f ca="1">IF(PORTADA!$E$35="A",CONCATENATE(J167,".- ",G167),"")</f>
        <v xml:space="preserve">28.- </v>
      </c>
      <c r="D167" s="99"/>
      <c r="E167" s="92"/>
      <c r="F167" s="92"/>
      <c r="G167" s="15" t="str">
        <f>IF(L171="FIN","",LOOKUP(I167,DATOS!A:A,DATOS!G:G))</f>
        <v/>
      </c>
      <c r="H167" s="15">
        <f>IF(L171="FIN",0,LOOKUP(I167,DATOS!A:A,DATOS!N:N))</f>
        <v>0</v>
      </c>
      <c r="I167" s="10">
        <f>+I161+1</f>
        <v>88</v>
      </c>
      <c r="J167" s="7">
        <f>+J161+1</f>
        <v>28</v>
      </c>
      <c r="K167" s="5" t="s">
        <v>32</v>
      </c>
      <c r="L167" s="5" t="s">
        <v>33</v>
      </c>
      <c r="M167" s="5" t="s">
        <v>38</v>
      </c>
      <c r="N167" s="5" t="s">
        <v>34</v>
      </c>
      <c r="O167" s="5" t="s">
        <v>35</v>
      </c>
      <c r="P167" s="5" t="s">
        <v>36</v>
      </c>
      <c r="Q167" s="5" t="str">
        <f>CONCATENATE("X",H167)</f>
        <v>X0</v>
      </c>
      <c r="R167" s="5" t="s">
        <v>37</v>
      </c>
    </row>
    <row r="168" spans="1:18" ht="15" x14ac:dyDescent="0.25">
      <c r="A168" s="131">
        <f ca="1">IF($E$2="X",0,IF(J169&gt;2,H167,J169))</f>
        <v>0</v>
      </c>
      <c r="B168" s="100"/>
      <c r="C168" s="123" t="str">
        <f ca="1">IF(PORTADA!$E$35="A",CONCATENATE(I168," ",G168),"")</f>
        <v xml:space="preserve">a)  </v>
      </c>
      <c r="D168" s="102"/>
      <c r="G168" s="13" t="str">
        <f>IF(L171="FIN","",LOOKUP(I167,DATOS!A:A,DATOS!J:J))</f>
        <v/>
      </c>
      <c r="I168" s="10" t="s">
        <v>44</v>
      </c>
      <c r="J168" s="5" t="s">
        <v>5</v>
      </c>
      <c r="K168" s="5">
        <f>IF(L168&gt;0,0,O168)</f>
        <v>0</v>
      </c>
      <c r="L168" s="5">
        <f>IF(O169&gt;0,1,0)</f>
        <v>0</v>
      </c>
      <c r="M168" s="5">
        <f>IF(L168=1,-1/COUNTA(P168:P171),0)</f>
        <v>0</v>
      </c>
      <c r="N168" s="5">
        <f>COUNTA(B168:B171)</f>
        <v>0</v>
      </c>
      <c r="O168" s="5">
        <f>COUNTIF(Q168:Q171,Q167)</f>
        <v>0</v>
      </c>
      <c r="P168" s="6" t="s">
        <v>0</v>
      </c>
      <c r="Q168" s="5" t="str">
        <f>CONCATENATE(B168,P168)</f>
        <v>A</v>
      </c>
      <c r="R168" s="5">
        <f>IF(O168&gt;0,O168+N168,N168*3)</f>
        <v>0</v>
      </c>
    </row>
    <row r="169" spans="1:18" ht="15" x14ac:dyDescent="0.25">
      <c r="A169" s="131"/>
      <c r="B169" s="100"/>
      <c r="C169" s="123" t="str">
        <f ca="1">IF(PORTADA!$E$35="A",CONCATENATE(I169," ",G169),"")</f>
        <v xml:space="preserve">b)  </v>
      </c>
      <c r="D169" s="102"/>
      <c r="G169" s="13" t="str">
        <f>IF(L171="FIN","",LOOKUP(I167,DATOS!A:A,DATOS!K:K))</f>
        <v/>
      </c>
      <c r="I169" s="10" t="s">
        <v>45</v>
      </c>
      <c r="J169" s="5">
        <f ca="1">IF(PORTADA!$E$35="A",R168,0)</f>
        <v>0</v>
      </c>
      <c r="K169" s="5"/>
      <c r="L169" s="5"/>
      <c r="M169" s="5"/>
      <c r="N169" s="5"/>
      <c r="O169" s="5">
        <f>N168-O168</f>
        <v>0</v>
      </c>
      <c r="P169" s="6" t="s">
        <v>1</v>
      </c>
      <c r="Q169" s="5" t="str">
        <f>CONCATENATE(B169,P169)</f>
        <v>B</v>
      </c>
      <c r="R169" s="5"/>
    </row>
    <row r="170" spans="1:18" ht="15" x14ac:dyDescent="0.25">
      <c r="A170" s="131"/>
      <c r="B170" s="100"/>
      <c r="C170" s="123" t="str">
        <f ca="1">IF(PORTADA!$E$35="A",CONCATENATE(I170," ",G170),"")</f>
        <v xml:space="preserve">c)  </v>
      </c>
      <c r="D170" s="102"/>
      <c r="G170" s="13" t="str">
        <f>IF(L171="FIN","",LOOKUP(I167,DATOS!A:A,DATOS!L:L))</f>
        <v/>
      </c>
      <c r="I170" s="10" t="s">
        <v>46</v>
      </c>
      <c r="J170" s="5"/>
      <c r="K170" s="5"/>
      <c r="L170" s="5"/>
      <c r="M170" s="5"/>
      <c r="N170" s="5"/>
      <c r="O170" s="5"/>
      <c r="P170" s="6" t="s">
        <v>2</v>
      </c>
      <c r="Q170" s="5" t="str">
        <f>CONCATENATE(B170,P170)</f>
        <v>C</v>
      </c>
      <c r="R170" s="5"/>
    </row>
    <row r="171" spans="1:18" ht="15" x14ac:dyDescent="0.25">
      <c r="A171" s="131"/>
      <c r="B171" s="100"/>
      <c r="C171" s="123" t="str">
        <f ca="1">IF(PORTADA!$E$35="A",CONCATENATE(I171," ",G171),"")</f>
        <v xml:space="preserve">d) </v>
      </c>
      <c r="D171" s="102"/>
      <c r="G171" s="13" t="str">
        <f>IF(L171="FIN","",LOOKUP(I167,DATOS!A:A,DATOS!M:M))</f>
        <v/>
      </c>
      <c r="I171" s="10" t="s">
        <v>47</v>
      </c>
      <c r="J171" s="17">
        <f>LOOKUP(I167,DATOS!A:A,DATOS!F:F)</f>
        <v>8</v>
      </c>
      <c r="K171" s="18" t="str">
        <f>LOOKUP(I167,DATOS!A:A,DATOS!D:D)</f>
        <v>TEST 5</v>
      </c>
      <c r="L171" s="16" t="str">
        <f>IF(J171=J167,"","FIN")</f>
        <v>FIN</v>
      </c>
      <c r="M171" s="5"/>
      <c r="N171" s="5"/>
      <c r="O171" s="5"/>
      <c r="P171" s="6" t="s">
        <v>3</v>
      </c>
      <c r="Q171" s="5" t="str">
        <f>CONCATENATE(B171,P171)</f>
        <v>D</v>
      </c>
      <c r="R171" s="5"/>
    </row>
    <row r="172" spans="1:18" ht="15" x14ac:dyDescent="0.25">
      <c r="A172" s="92"/>
      <c r="B172" s="103"/>
      <c r="C172" s="126"/>
      <c r="D172" s="104"/>
    </row>
    <row r="173" spans="1:18" ht="15" x14ac:dyDescent="0.25">
      <c r="A173" s="92"/>
      <c r="B173" s="97"/>
      <c r="C173" s="122" t="str">
        <f ca="1">IF(PORTADA!$E$35="A",CONCATENATE(J173,".- ",G173),"")</f>
        <v xml:space="preserve">29.- </v>
      </c>
      <c r="D173" s="99"/>
      <c r="E173" s="92"/>
      <c r="F173" s="92"/>
      <c r="G173" s="15" t="str">
        <f>IF(L177="FIN","",LOOKUP(I173,DATOS!A:A,DATOS!G:G))</f>
        <v/>
      </c>
      <c r="H173" s="15">
        <f>IF(L177="FIN",0,LOOKUP(I173,DATOS!A:A,DATOS!N:N))</f>
        <v>0</v>
      </c>
      <c r="I173" s="10">
        <f>+I167+1</f>
        <v>89</v>
      </c>
      <c r="J173" s="7">
        <f>+J167+1</f>
        <v>29</v>
      </c>
      <c r="K173" s="5" t="s">
        <v>32</v>
      </c>
      <c r="L173" s="5" t="s">
        <v>33</v>
      </c>
      <c r="M173" s="5" t="s">
        <v>38</v>
      </c>
      <c r="N173" s="5" t="s">
        <v>34</v>
      </c>
      <c r="O173" s="5" t="s">
        <v>35</v>
      </c>
      <c r="P173" s="5" t="s">
        <v>36</v>
      </c>
      <c r="Q173" s="5" t="str">
        <f>CONCATENATE("X",H173)</f>
        <v>X0</v>
      </c>
      <c r="R173" s="5" t="s">
        <v>37</v>
      </c>
    </row>
    <row r="174" spans="1:18" ht="15" x14ac:dyDescent="0.25">
      <c r="A174" s="131">
        <f ca="1">IF($E$2="X",0,IF(J175&gt;2,H173,J175))</f>
        <v>0</v>
      </c>
      <c r="B174" s="100"/>
      <c r="C174" s="123" t="str">
        <f ca="1">IF(PORTADA!$E$35="A",CONCATENATE(I174," ",G174),"")</f>
        <v xml:space="preserve">a)  </v>
      </c>
      <c r="D174" s="102"/>
      <c r="G174" s="13" t="str">
        <f>IF(L177="FIN","",LOOKUP(I173,DATOS!A:A,DATOS!J:J))</f>
        <v/>
      </c>
      <c r="I174" s="10" t="s">
        <v>44</v>
      </c>
      <c r="J174" s="5" t="s">
        <v>5</v>
      </c>
      <c r="K174" s="5">
        <f>IF(L174&gt;0,0,O174)</f>
        <v>0</v>
      </c>
      <c r="L174" s="5">
        <f>IF(O175&gt;0,1,0)</f>
        <v>0</v>
      </c>
      <c r="M174" s="5">
        <f>IF(L174=1,-1/COUNTA(P174:P177),0)</f>
        <v>0</v>
      </c>
      <c r="N174" s="5">
        <f>COUNTA(B174:B177)</f>
        <v>0</v>
      </c>
      <c r="O174" s="5">
        <f>COUNTIF(Q174:Q177,Q173)</f>
        <v>0</v>
      </c>
      <c r="P174" s="6" t="s">
        <v>0</v>
      </c>
      <c r="Q174" s="5" t="str">
        <f>CONCATENATE(B174,P174)</f>
        <v>A</v>
      </c>
      <c r="R174" s="5">
        <f>IF(O174&gt;0,O174+N174,N174*3)</f>
        <v>0</v>
      </c>
    </row>
    <row r="175" spans="1:18" ht="15" x14ac:dyDescent="0.25">
      <c r="A175" s="131"/>
      <c r="B175" s="100"/>
      <c r="C175" s="123" t="str">
        <f ca="1">IF(PORTADA!$E$35="A",CONCATENATE(I175," ",G175),"")</f>
        <v xml:space="preserve">b)  </v>
      </c>
      <c r="D175" s="102"/>
      <c r="G175" s="13" t="str">
        <f>IF(L177="FIN","",LOOKUP(I173,DATOS!A:A,DATOS!K:K))</f>
        <v/>
      </c>
      <c r="I175" s="10" t="s">
        <v>45</v>
      </c>
      <c r="J175" s="5">
        <f ca="1">IF(PORTADA!$E$35="A",R174,0)</f>
        <v>0</v>
      </c>
      <c r="K175" s="5"/>
      <c r="L175" s="5"/>
      <c r="M175" s="5"/>
      <c r="N175" s="5"/>
      <c r="O175" s="5">
        <f>N174-O174</f>
        <v>0</v>
      </c>
      <c r="P175" s="6" t="s">
        <v>1</v>
      </c>
      <c r="Q175" s="5" t="str">
        <f>CONCATENATE(B175,P175)</f>
        <v>B</v>
      </c>
      <c r="R175" s="5"/>
    </row>
    <row r="176" spans="1:18" ht="15" x14ac:dyDescent="0.25">
      <c r="A176" s="131"/>
      <c r="B176" s="100"/>
      <c r="C176" s="123" t="str">
        <f ca="1">IF(PORTADA!$E$35="A",CONCATENATE(I176," ",G176),"")</f>
        <v xml:space="preserve">c)  </v>
      </c>
      <c r="D176" s="102"/>
      <c r="G176" s="13" t="str">
        <f>IF(L177="FIN","",LOOKUP(I173,DATOS!A:A,DATOS!L:L))</f>
        <v/>
      </c>
      <c r="I176" s="10" t="s">
        <v>46</v>
      </c>
      <c r="J176" s="5"/>
      <c r="K176" s="5"/>
      <c r="L176" s="5"/>
      <c r="M176" s="5"/>
      <c r="N176" s="5"/>
      <c r="O176" s="5"/>
      <c r="P176" s="6" t="s">
        <v>2</v>
      </c>
      <c r="Q176" s="5" t="str">
        <f>CONCATENATE(B176,P176)</f>
        <v>C</v>
      </c>
      <c r="R176" s="5"/>
    </row>
    <row r="177" spans="1:18" ht="15" x14ac:dyDescent="0.25">
      <c r="A177" s="131"/>
      <c r="B177" s="100"/>
      <c r="C177" s="123" t="str">
        <f ca="1">IF(PORTADA!$E$35="A",CONCATENATE(I177," ",G177),"")</f>
        <v xml:space="preserve">d) </v>
      </c>
      <c r="D177" s="102"/>
      <c r="G177" s="13" t="str">
        <f>IF(L177="FIN","",LOOKUP(I173,DATOS!A:A,DATOS!M:M))</f>
        <v/>
      </c>
      <c r="I177" s="10" t="s">
        <v>47</v>
      </c>
      <c r="J177" s="17">
        <f>LOOKUP(I173,DATOS!A:A,DATOS!F:F)</f>
        <v>9</v>
      </c>
      <c r="K177" s="18" t="str">
        <f>LOOKUP(I173,DATOS!A:A,DATOS!D:D)</f>
        <v>TEST 5</v>
      </c>
      <c r="L177" s="16" t="str">
        <f>IF(J177=J173,"","FIN")</f>
        <v>FIN</v>
      </c>
      <c r="M177" s="5"/>
      <c r="N177" s="5"/>
      <c r="O177" s="5"/>
      <c r="P177" s="6" t="s">
        <v>3</v>
      </c>
      <c r="Q177" s="5" t="str">
        <f>CONCATENATE(B177,P177)</f>
        <v>D</v>
      </c>
      <c r="R177" s="5"/>
    </row>
    <row r="178" spans="1:18" ht="15" x14ac:dyDescent="0.25">
      <c r="A178" s="92"/>
      <c r="B178" s="103"/>
      <c r="C178" s="126"/>
      <c r="D178" s="104"/>
    </row>
    <row r="179" spans="1:18" ht="15" x14ac:dyDescent="0.25">
      <c r="A179" s="92"/>
      <c r="B179" s="97"/>
      <c r="C179" s="122" t="str">
        <f ca="1">IF(PORTADA!$E$35="A",CONCATENATE(J179,".- ",G179),"")</f>
        <v xml:space="preserve">30.- </v>
      </c>
      <c r="D179" s="99"/>
      <c r="E179" s="92"/>
      <c r="F179" s="92"/>
      <c r="G179" s="15" t="str">
        <f>IF(L183="FIN","",LOOKUP(I179,DATOS!A:A,DATOS!G:G))</f>
        <v/>
      </c>
      <c r="H179" s="15">
        <f>IF(L183="FIN",0,LOOKUP(I179,DATOS!A:A,DATOS!N:N))</f>
        <v>0</v>
      </c>
      <c r="I179" s="10">
        <f>+I173+1</f>
        <v>90</v>
      </c>
      <c r="J179" s="7">
        <f>+J173+1</f>
        <v>30</v>
      </c>
      <c r="K179" s="5" t="s">
        <v>32</v>
      </c>
      <c r="L179" s="5" t="s">
        <v>33</v>
      </c>
      <c r="M179" s="5" t="s">
        <v>38</v>
      </c>
      <c r="N179" s="5" t="s">
        <v>34</v>
      </c>
      <c r="O179" s="5" t="s">
        <v>35</v>
      </c>
      <c r="P179" s="5" t="s">
        <v>36</v>
      </c>
      <c r="Q179" s="5" t="str">
        <f>CONCATENATE("X",H179)</f>
        <v>X0</v>
      </c>
      <c r="R179" s="5" t="s">
        <v>37</v>
      </c>
    </row>
    <row r="180" spans="1:18" ht="15" x14ac:dyDescent="0.25">
      <c r="A180" s="131">
        <f ca="1">IF($E$2="X",0,IF(J181&gt;2,H179,J181))</f>
        <v>0</v>
      </c>
      <c r="B180" s="100"/>
      <c r="C180" s="123" t="str">
        <f ca="1">IF(PORTADA!$E$35="A",CONCATENATE(I180," ",G180),"")</f>
        <v xml:space="preserve">a)  </v>
      </c>
      <c r="D180" s="102"/>
      <c r="G180" s="13" t="str">
        <f>IF(L183="FIN","",LOOKUP(I179,DATOS!A:A,DATOS!J:J))</f>
        <v/>
      </c>
      <c r="I180" s="10" t="s">
        <v>44</v>
      </c>
      <c r="J180" s="5" t="s">
        <v>5</v>
      </c>
      <c r="K180" s="5">
        <f>IF(L180&gt;0,0,O180)</f>
        <v>0</v>
      </c>
      <c r="L180" s="5">
        <f>IF(O181&gt;0,1,0)</f>
        <v>0</v>
      </c>
      <c r="M180" s="5">
        <f>IF(L180=1,-1/COUNTA(P180:P183),0)</f>
        <v>0</v>
      </c>
      <c r="N180" s="5">
        <f>COUNTA(B180:B183)</f>
        <v>0</v>
      </c>
      <c r="O180" s="5">
        <f>COUNTIF(Q180:Q183,Q179)</f>
        <v>0</v>
      </c>
      <c r="P180" s="6" t="s">
        <v>0</v>
      </c>
      <c r="Q180" s="5" t="str">
        <f>CONCATENATE(B180,P180)</f>
        <v>A</v>
      </c>
      <c r="R180" s="5">
        <f>IF(O180&gt;0,O180+N180,N180*3)</f>
        <v>0</v>
      </c>
    </row>
    <row r="181" spans="1:18" ht="15" x14ac:dyDescent="0.25">
      <c r="A181" s="131"/>
      <c r="B181" s="100"/>
      <c r="C181" s="123" t="str">
        <f ca="1">IF(PORTADA!$E$35="A",CONCATENATE(I181," ",G181),"")</f>
        <v xml:space="preserve">b)  </v>
      </c>
      <c r="D181" s="102"/>
      <c r="G181" s="13" t="str">
        <f>IF(L183="FIN","",LOOKUP(I179,DATOS!A:A,DATOS!K:K))</f>
        <v/>
      </c>
      <c r="I181" s="10" t="s">
        <v>45</v>
      </c>
      <c r="J181" s="5">
        <f ca="1">IF(PORTADA!$E$35="A",R180,0)</f>
        <v>0</v>
      </c>
      <c r="K181" s="5"/>
      <c r="L181" s="5"/>
      <c r="M181" s="5"/>
      <c r="N181" s="5"/>
      <c r="O181" s="5">
        <f>N180-O180</f>
        <v>0</v>
      </c>
      <c r="P181" s="6" t="s">
        <v>1</v>
      </c>
      <c r="Q181" s="5" t="str">
        <f>CONCATENATE(B181,P181)</f>
        <v>B</v>
      </c>
      <c r="R181" s="5"/>
    </row>
    <row r="182" spans="1:18" ht="15" x14ac:dyDescent="0.25">
      <c r="A182" s="131"/>
      <c r="B182" s="100"/>
      <c r="C182" s="123" t="str">
        <f ca="1">IF(PORTADA!$E$35="A",CONCATENATE(I182," ",G182),"")</f>
        <v xml:space="preserve">c)  </v>
      </c>
      <c r="D182" s="102"/>
      <c r="G182" s="13" t="str">
        <f>IF(L183="FIN","",LOOKUP(I179,DATOS!A:A,DATOS!L:L))</f>
        <v/>
      </c>
      <c r="I182" s="10" t="s">
        <v>46</v>
      </c>
      <c r="J182" s="5"/>
      <c r="K182" s="5"/>
      <c r="L182" s="5"/>
      <c r="M182" s="5"/>
      <c r="N182" s="5"/>
      <c r="O182" s="5"/>
      <c r="P182" s="6" t="s">
        <v>2</v>
      </c>
      <c r="Q182" s="5" t="str">
        <f>CONCATENATE(B182,P182)</f>
        <v>C</v>
      </c>
      <c r="R182" s="5"/>
    </row>
    <row r="183" spans="1:18" ht="15" x14ac:dyDescent="0.25">
      <c r="A183" s="131"/>
      <c r="B183" s="100"/>
      <c r="C183" s="123" t="str">
        <f ca="1">IF(PORTADA!$E$35="A",CONCATENATE(I183," ",G183),"")</f>
        <v xml:space="preserve">d) </v>
      </c>
      <c r="D183" s="102"/>
      <c r="G183" s="13" t="str">
        <f>IF(L183="FIN","",LOOKUP(I179,DATOS!A:A,DATOS!M:M))</f>
        <v/>
      </c>
      <c r="I183" s="10" t="s">
        <v>47</v>
      </c>
      <c r="J183" s="17">
        <f>LOOKUP(I179,DATOS!A:A,DATOS!F:F)</f>
        <v>10</v>
      </c>
      <c r="K183" s="18" t="str">
        <f>LOOKUP(I179,DATOS!A:A,DATOS!D:D)</f>
        <v>TEST 5</v>
      </c>
      <c r="L183" s="16" t="str">
        <f>IF(J183=J179,"","FIN")</f>
        <v>FIN</v>
      </c>
      <c r="M183" s="5"/>
      <c r="N183" s="5"/>
      <c r="O183" s="5"/>
      <c r="P183" s="6" t="s">
        <v>3</v>
      </c>
      <c r="Q183" s="5" t="str">
        <f>CONCATENATE(B183,P183)</f>
        <v>D</v>
      </c>
      <c r="R183" s="5"/>
    </row>
    <row r="184" spans="1:18" ht="15" x14ac:dyDescent="0.25">
      <c r="A184" s="92"/>
      <c r="B184" s="103"/>
      <c r="C184" s="126"/>
      <c r="D184" s="104"/>
    </row>
    <row r="185" spans="1:18" ht="15" hidden="1" x14ac:dyDescent="0.25"/>
    <row r="186" spans="1:18" ht="15" hidden="1" x14ac:dyDescent="0.25"/>
    <row r="187" spans="1:18" ht="15" hidden="1" x14ac:dyDescent="0.25"/>
    <row r="188" spans="1:18" ht="15" hidden="1" x14ac:dyDescent="0.25"/>
    <row r="189" spans="1:18" ht="15" hidden="1" x14ac:dyDescent="0.25"/>
    <row r="190" spans="1:18" ht="15" hidden="1" x14ac:dyDescent="0.25"/>
    <row r="191" spans="1:18" ht="15" hidden="1" x14ac:dyDescent="0.25"/>
    <row r="192" spans="1:18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0" hidden="1" customHeight="1" x14ac:dyDescent="0.25"/>
    <row r="221" ht="0" hidden="1" customHeight="1" x14ac:dyDescent="0.25"/>
    <row r="222" ht="0" hidden="1" customHeight="1" x14ac:dyDescent="0.25"/>
    <row r="223" ht="0" hidden="1" customHeight="1" x14ac:dyDescent="0.25"/>
    <row r="224" ht="0" hidden="1" customHeight="1" x14ac:dyDescent="0.25"/>
    <row r="225" ht="0" hidden="1" customHeight="1" x14ac:dyDescent="0.25"/>
    <row r="226" ht="0" hidden="1" customHeight="1" x14ac:dyDescent="0.25"/>
    <row r="227" ht="0" hidden="1" customHeight="1" x14ac:dyDescent="0.25"/>
    <row r="228" ht="0" hidden="1" customHeight="1" x14ac:dyDescent="0.25"/>
    <row r="229" ht="0" hidden="1" customHeight="1" x14ac:dyDescent="0.25"/>
    <row r="230" ht="0" hidden="1" customHeight="1" x14ac:dyDescent="0.25"/>
    <row r="231" ht="0" hidden="1" customHeight="1" x14ac:dyDescent="0.25"/>
    <row r="232" ht="0" hidden="1" customHeight="1" x14ac:dyDescent="0.25"/>
    <row r="233" ht="0" hidden="1" customHeight="1" x14ac:dyDescent="0.25"/>
    <row r="234" ht="0" hidden="1" customHeight="1" x14ac:dyDescent="0.25"/>
    <row r="235" ht="0" hidden="1" customHeight="1" x14ac:dyDescent="0.25"/>
    <row r="236" ht="0" hidden="1" customHeight="1" x14ac:dyDescent="0.25"/>
    <row r="237" ht="0" hidden="1" customHeight="1" x14ac:dyDescent="0.25"/>
    <row r="238" ht="0" hidden="1" customHeight="1" x14ac:dyDescent="0.25"/>
    <row r="239" ht="0" hidden="1" customHeight="1" x14ac:dyDescent="0.25"/>
    <row r="240" ht="0" hidden="1" customHeight="1" x14ac:dyDescent="0.25"/>
    <row r="241" ht="0" hidden="1" customHeight="1" x14ac:dyDescent="0.25"/>
    <row r="242" ht="0" hidden="1" customHeight="1" x14ac:dyDescent="0.25"/>
    <row r="243" ht="0" hidden="1" customHeight="1" x14ac:dyDescent="0.25"/>
    <row r="244" ht="0" hidden="1" customHeight="1" x14ac:dyDescent="0.25"/>
    <row r="245" ht="0" hidden="1" customHeight="1" x14ac:dyDescent="0.25"/>
    <row r="246" ht="0" hidden="1" customHeight="1" x14ac:dyDescent="0.25"/>
    <row r="247" ht="0" hidden="1" customHeight="1" x14ac:dyDescent="0.25"/>
    <row r="248" ht="0" hidden="1" customHeight="1" x14ac:dyDescent="0.25"/>
    <row r="249" ht="0" hidden="1" customHeight="1" x14ac:dyDescent="0.25"/>
    <row r="250" ht="0" hidden="1" customHeight="1" x14ac:dyDescent="0.25"/>
    <row r="251" ht="0" hidden="1" customHeight="1" x14ac:dyDescent="0.25"/>
    <row r="252" ht="0" hidden="1" customHeight="1" x14ac:dyDescent="0.25"/>
    <row r="253" ht="0" hidden="1" customHeight="1" x14ac:dyDescent="0.25"/>
    <row r="254" ht="0" hidden="1" customHeight="1" x14ac:dyDescent="0.25"/>
    <row r="255" ht="0" hidden="1" customHeight="1" x14ac:dyDescent="0.25"/>
    <row r="256" ht="0" hidden="1" customHeight="1" x14ac:dyDescent="0.25"/>
    <row r="257" ht="0" hidden="1" customHeight="1" x14ac:dyDescent="0.25"/>
    <row r="258" ht="0" hidden="1" customHeight="1" x14ac:dyDescent="0.25"/>
    <row r="259" ht="0" hidden="1" customHeight="1" x14ac:dyDescent="0.25"/>
    <row r="260" ht="0" hidden="1" customHeight="1" x14ac:dyDescent="0.25"/>
    <row r="261" ht="0" hidden="1" customHeight="1" x14ac:dyDescent="0.25"/>
    <row r="262" ht="0" hidden="1" customHeight="1" x14ac:dyDescent="0.25"/>
    <row r="263" ht="0" hidden="1" customHeight="1" x14ac:dyDescent="0.25"/>
    <row r="264" ht="0" hidden="1" customHeight="1" x14ac:dyDescent="0.25"/>
    <row r="265" ht="0" hidden="1" customHeight="1" x14ac:dyDescent="0.25"/>
    <row r="266" ht="0" hidden="1" customHeight="1" x14ac:dyDescent="0.25"/>
    <row r="267" ht="0" hidden="1" customHeight="1" x14ac:dyDescent="0.25"/>
    <row r="268" ht="0" hidden="1" customHeight="1" x14ac:dyDescent="0.25"/>
    <row r="269" ht="0" hidden="1" customHeight="1" x14ac:dyDescent="0.25"/>
    <row r="270" ht="0" hidden="1" customHeight="1" x14ac:dyDescent="0.25"/>
    <row r="271" ht="0" hidden="1" customHeight="1" x14ac:dyDescent="0.25"/>
    <row r="272" ht="0" hidden="1" customHeight="1" x14ac:dyDescent="0.25"/>
    <row r="273" ht="0" hidden="1" customHeight="1" x14ac:dyDescent="0.25"/>
    <row r="274" ht="0" hidden="1" customHeight="1" x14ac:dyDescent="0.25"/>
    <row r="275" ht="0" hidden="1" customHeight="1" x14ac:dyDescent="0.25"/>
    <row r="276" ht="0" hidden="1" customHeight="1" x14ac:dyDescent="0.25"/>
    <row r="277" ht="0" hidden="1" customHeight="1" x14ac:dyDescent="0.25"/>
    <row r="278" ht="0" hidden="1" customHeight="1" x14ac:dyDescent="0.25"/>
    <row r="279" ht="0" hidden="1" customHeight="1" x14ac:dyDescent="0.25"/>
    <row r="280" ht="0" hidden="1" customHeight="1" x14ac:dyDescent="0.25"/>
    <row r="281" ht="0" hidden="1" customHeight="1" x14ac:dyDescent="0.25"/>
    <row r="282" ht="0" hidden="1" customHeight="1" x14ac:dyDescent="0.25"/>
    <row r="283" ht="0" hidden="1" customHeight="1" x14ac:dyDescent="0.25"/>
    <row r="284" ht="0" hidden="1" customHeight="1" x14ac:dyDescent="0.25"/>
    <row r="285" ht="0" hidden="1" customHeight="1" x14ac:dyDescent="0.25"/>
    <row r="286" ht="0" hidden="1" customHeight="1" x14ac:dyDescent="0.25"/>
    <row r="287" ht="0" hidden="1" customHeight="1" x14ac:dyDescent="0.25"/>
    <row r="288" ht="0" hidden="1" customHeight="1" x14ac:dyDescent="0.25"/>
    <row r="289" ht="0" hidden="1" customHeight="1" x14ac:dyDescent="0.25"/>
    <row r="290" ht="0" hidden="1" customHeight="1" x14ac:dyDescent="0.25"/>
    <row r="291" ht="0" hidden="1" customHeight="1" x14ac:dyDescent="0.25"/>
    <row r="292" ht="0" hidden="1" customHeight="1" x14ac:dyDescent="0.25"/>
    <row r="293" ht="0" hidden="1" customHeight="1" x14ac:dyDescent="0.25"/>
    <row r="294" ht="0" hidden="1" customHeight="1" x14ac:dyDescent="0.25"/>
    <row r="295" ht="0" hidden="1" customHeight="1" x14ac:dyDescent="0.25"/>
    <row r="296" ht="0" hidden="1" customHeight="1" x14ac:dyDescent="0.25"/>
    <row r="297" ht="0" hidden="1" customHeight="1" x14ac:dyDescent="0.25"/>
    <row r="298" ht="0" hidden="1" customHeight="1" x14ac:dyDescent="0.25"/>
    <row r="299" ht="0" hidden="1" customHeight="1" x14ac:dyDescent="0.25"/>
    <row r="300" ht="0" hidden="1" customHeight="1" x14ac:dyDescent="0.25"/>
    <row r="301" ht="0" hidden="1" customHeight="1" x14ac:dyDescent="0.25"/>
    <row r="302" ht="0" hidden="1" customHeight="1" x14ac:dyDescent="0.25"/>
    <row r="303" ht="0" hidden="1" customHeight="1" x14ac:dyDescent="0.25"/>
    <row r="304" ht="0" hidden="1" customHeight="1" x14ac:dyDescent="0.25"/>
    <row r="305" ht="0" hidden="1" customHeight="1" x14ac:dyDescent="0.25"/>
    <row r="306" ht="0" hidden="1" customHeight="1" x14ac:dyDescent="0.25"/>
    <row r="307" ht="0" hidden="1" customHeight="1" x14ac:dyDescent="0.25"/>
    <row r="308" ht="0" hidden="1" customHeight="1" x14ac:dyDescent="0.25"/>
    <row r="309" ht="0" hidden="1" customHeight="1" x14ac:dyDescent="0.25"/>
    <row r="310" ht="0" hidden="1" customHeight="1" x14ac:dyDescent="0.25"/>
    <row r="311" ht="0" hidden="1" customHeight="1" x14ac:dyDescent="0.25"/>
    <row r="312" ht="0" hidden="1" customHeight="1" x14ac:dyDescent="0.25"/>
    <row r="313" ht="0" hidden="1" customHeight="1" x14ac:dyDescent="0.25"/>
    <row r="314" ht="0" hidden="1" customHeight="1" x14ac:dyDescent="0.25"/>
    <row r="315" ht="0" hidden="1" customHeight="1" x14ac:dyDescent="0.25"/>
    <row r="316" ht="0" hidden="1" customHeight="1" x14ac:dyDescent="0.25"/>
    <row r="317" ht="0" hidden="1" customHeight="1" x14ac:dyDescent="0.25"/>
    <row r="318" ht="0" hidden="1" customHeight="1" x14ac:dyDescent="0.25"/>
    <row r="319" ht="0" hidden="1" customHeight="1" x14ac:dyDescent="0.25"/>
    <row r="320" ht="0" hidden="1" customHeight="1" x14ac:dyDescent="0.25"/>
    <row r="321" ht="0" hidden="1" customHeight="1" x14ac:dyDescent="0.25"/>
    <row r="322" ht="0" hidden="1" customHeight="1" x14ac:dyDescent="0.25"/>
    <row r="323" ht="0" hidden="1" customHeight="1" x14ac:dyDescent="0.25"/>
    <row r="324" ht="0" hidden="1" customHeight="1" x14ac:dyDescent="0.25"/>
    <row r="325" ht="0" hidden="1" customHeight="1" x14ac:dyDescent="0.25"/>
    <row r="326" ht="0" hidden="1" customHeight="1" x14ac:dyDescent="0.25"/>
    <row r="327" ht="0" hidden="1" customHeight="1" x14ac:dyDescent="0.25"/>
    <row r="328" ht="0" hidden="1" customHeight="1" x14ac:dyDescent="0.25"/>
    <row r="329" ht="0" hidden="1" customHeight="1" x14ac:dyDescent="0.25"/>
    <row r="330" ht="0" hidden="1" customHeight="1" x14ac:dyDescent="0.25"/>
    <row r="331" ht="0" hidden="1" customHeight="1" x14ac:dyDescent="0.25"/>
    <row r="332" ht="0" hidden="1" customHeight="1" x14ac:dyDescent="0.25"/>
    <row r="333" ht="0" hidden="1" customHeight="1" x14ac:dyDescent="0.25"/>
    <row r="334" ht="0" hidden="1" customHeight="1" x14ac:dyDescent="0.25"/>
    <row r="335" ht="0" hidden="1" customHeight="1" x14ac:dyDescent="0.25"/>
    <row r="336" ht="0" hidden="1" customHeight="1" x14ac:dyDescent="0.25"/>
    <row r="337" ht="0" hidden="1" customHeight="1" x14ac:dyDescent="0.25"/>
    <row r="338" ht="0" hidden="1" customHeight="1" x14ac:dyDescent="0.25"/>
    <row r="339" ht="0" hidden="1" customHeight="1" x14ac:dyDescent="0.25"/>
    <row r="340" ht="0" hidden="1" customHeight="1" x14ac:dyDescent="0.25"/>
    <row r="341" ht="0" hidden="1" customHeight="1" x14ac:dyDescent="0.25"/>
    <row r="342" ht="0" hidden="1" customHeight="1" x14ac:dyDescent="0.25"/>
    <row r="343" ht="0" hidden="1" customHeight="1" x14ac:dyDescent="0.25"/>
    <row r="344" ht="0" hidden="1" customHeight="1" x14ac:dyDescent="0.25"/>
    <row r="345" ht="0" hidden="1" customHeight="1" x14ac:dyDescent="0.25"/>
    <row r="346" ht="0" hidden="1" customHeight="1" x14ac:dyDescent="0.25"/>
    <row r="347" ht="0" hidden="1" customHeight="1" x14ac:dyDescent="0.25"/>
    <row r="348" ht="0" hidden="1" customHeight="1" x14ac:dyDescent="0.25"/>
    <row r="349" ht="0" hidden="1" customHeight="1" x14ac:dyDescent="0.25"/>
    <row r="350" ht="0" hidden="1" customHeight="1" x14ac:dyDescent="0.25"/>
    <row r="351" ht="0" hidden="1" customHeight="1" x14ac:dyDescent="0.25"/>
    <row r="352" ht="0" hidden="1" customHeight="1" x14ac:dyDescent="0.25"/>
    <row r="353" ht="0" hidden="1" customHeight="1" x14ac:dyDescent="0.25"/>
    <row r="354" ht="0" hidden="1" customHeight="1" x14ac:dyDescent="0.25"/>
    <row r="355" ht="0" hidden="1" customHeight="1" x14ac:dyDescent="0.25"/>
    <row r="356" ht="0" hidden="1" customHeight="1" x14ac:dyDescent="0.25"/>
    <row r="357" ht="0" hidden="1" customHeight="1" x14ac:dyDescent="0.25"/>
    <row r="358" ht="0" hidden="1" customHeight="1" x14ac:dyDescent="0.25"/>
    <row r="359" ht="0" hidden="1" customHeight="1" x14ac:dyDescent="0.25"/>
    <row r="360" ht="0" hidden="1" customHeight="1" x14ac:dyDescent="0.25"/>
    <row r="361" ht="0" hidden="1" customHeight="1" x14ac:dyDescent="0.25"/>
    <row r="362" ht="0" hidden="1" customHeight="1" x14ac:dyDescent="0.25"/>
    <row r="363" ht="0" hidden="1" customHeight="1" x14ac:dyDescent="0.25"/>
    <row r="364" ht="0" hidden="1" customHeight="1" x14ac:dyDescent="0.25"/>
    <row r="365" ht="0" hidden="1" customHeight="1" x14ac:dyDescent="0.25"/>
    <row r="366" ht="0" hidden="1" customHeight="1" x14ac:dyDescent="0.25"/>
    <row r="367" ht="0" hidden="1" customHeight="1" x14ac:dyDescent="0.25"/>
    <row r="368" ht="0" hidden="1" customHeight="1" x14ac:dyDescent="0.25"/>
    <row r="369" ht="0" hidden="1" customHeight="1" x14ac:dyDescent="0.25"/>
    <row r="370" ht="0" hidden="1" customHeight="1" x14ac:dyDescent="0.25"/>
    <row r="371" ht="0" hidden="1" customHeight="1" x14ac:dyDescent="0.25"/>
    <row r="372" ht="0" hidden="1" customHeight="1" x14ac:dyDescent="0.25"/>
    <row r="373" ht="0" hidden="1" customHeight="1" x14ac:dyDescent="0.25"/>
    <row r="374" ht="0" hidden="1" customHeight="1" x14ac:dyDescent="0.25"/>
    <row r="375" ht="0" hidden="1" customHeight="1" x14ac:dyDescent="0.25"/>
    <row r="376" ht="0" hidden="1" customHeight="1" x14ac:dyDescent="0.25"/>
    <row r="377" ht="0" hidden="1" customHeight="1" x14ac:dyDescent="0.25"/>
    <row r="378" ht="0" hidden="1" customHeight="1" x14ac:dyDescent="0.25"/>
    <row r="379" ht="0" hidden="1" customHeight="1" x14ac:dyDescent="0.25"/>
    <row r="380" ht="0" hidden="1" customHeight="1" x14ac:dyDescent="0.25"/>
    <row r="381" ht="0" hidden="1" customHeight="1" x14ac:dyDescent="0.25"/>
    <row r="382" ht="0" hidden="1" customHeight="1" x14ac:dyDescent="0.25"/>
    <row r="383" ht="0" hidden="1" customHeight="1" x14ac:dyDescent="0.25"/>
    <row r="384" ht="0" hidden="1" customHeight="1" x14ac:dyDescent="0.25"/>
    <row r="385" ht="0" hidden="1" customHeight="1" x14ac:dyDescent="0.25"/>
    <row r="386" ht="0" hidden="1" customHeight="1" x14ac:dyDescent="0.25"/>
    <row r="387" ht="0" hidden="1" customHeight="1" x14ac:dyDescent="0.25"/>
    <row r="388" ht="0" hidden="1" customHeight="1" x14ac:dyDescent="0.25"/>
    <row r="389" ht="0" hidden="1" customHeight="1" x14ac:dyDescent="0.25"/>
    <row r="390" ht="0" hidden="1" customHeight="1" x14ac:dyDescent="0.25"/>
    <row r="391" ht="0" hidden="1" customHeight="1" x14ac:dyDescent="0.25"/>
    <row r="392" ht="0" hidden="1" customHeight="1" x14ac:dyDescent="0.25"/>
    <row r="393" ht="0" hidden="1" customHeight="1" x14ac:dyDescent="0.25"/>
    <row r="394" ht="0" hidden="1" customHeight="1" x14ac:dyDescent="0.25"/>
    <row r="395" ht="0" hidden="1" customHeight="1" x14ac:dyDescent="0.25"/>
    <row r="396" ht="0" hidden="1" customHeight="1" x14ac:dyDescent="0.25"/>
    <row r="397" ht="0" hidden="1" customHeight="1" x14ac:dyDescent="0.25"/>
    <row r="398" ht="0" hidden="1" customHeight="1" x14ac:dyDescent="0.25"/>
    <row r="399" ht="0" hidden="1" customHeight="1" x14ac:dyDescent="0.25"/>
    <row r="400" ht="0" hidden="1" customHeight="1" x14ac:dyDescent="0.25"/>
    <row r="401" ht="0" hidden="1" customHeight="1" x14ac:dyDescent="0.25"/>
    <row r="402" ht="0" hidden="1" customHeight="1" x14ac:dyDescent="0.25"/>
    <row r="403" ht="0" hidden="1" customHeight="1" x14ac:dyDescent="0.25"/>
    <row r="404" ht="0" hidden="1" customHeight="1" x14ac:dyDescent="0.25"/>
    <row r="405" ht="0" hidden="1" customHeight="1" x14ac:dyDescent="0.25"/>
    <row r="406" ht="0" hidden="1" customHeight="1" x14ac:dyDescent="0.25"/>
    <row r="407" ht="0" hidden="1" customHeight="1" x14ac:dyDescent="0.25"/>
    <row r="408" ht="0" hidden="1" customHeight="1" x14ac:dyDescent="0.25"/>
    <row r="409" ht="0" hidden="1" customHeight="1" x14ac:dyDescent="0.25"/>
    <row r="410" ht="0" hidden="1" customHeight="1" x14ac:dyDescent="0.25"/>
    <row r="411" ht="0" hidden="1" customHeight="1" x14ac:dyDescent="0.25"/>
    <row r="412" ht="0" hidden="1" customHeight="1" x14ac:dyDescent="0.25"/>
    <row r="413" ht="0" hidden="1" customHeight="1" x14ac:dyDescent="0.25"/>
    <row r="414" ht="0" hidden="1" customHeight="1" x14ac:dyDescent="0.25"/>
    <row r="415" ht="0" hidden="1" customHeight="1" x14ac:dyDescent="0.25"/>
    <row r="416" ht="0" hidden="1" customHeight="1" x14ac:dyDescent="0.25"/>
    <row r="417" ht="0" hidden="1" customHeight="1" x14ac:dyDescent="0.25"/>
    <row r="418" ht="0" hidden="1" customHeight="1" x14ac:dyDescent="0.25"/>
    <row r="419" ht="0" hidden="1" customHeight="1" x14ac:dyDescent="0.25"/>
    <row r="420" ht="0" hidden="1" customHeight="1" x14ac:dyDescent="0.25"/>
    <row r="421" ht="0" hidden="1" customHeight="1" x14ac:dyDescent="0.25"/>
    <row r="422" ht="0" hidden="1" customHeight="1" x14ac:dyDescent="0.25"/>
    <row r="423" ht="0" hidden="1" customHeight="1" x14ac:dyDescent="0.25"/>
    <row r="424" ht="0" hidden="1" customHeight="1" x14ac:dyDescent="0.25"/>
    <row r="425" ht="0" hidden="1" customHeight="1" x14ac:dyDescent="0.25"/>
    <row r="426" ht="0" hidden="1" customHeight="1" x14ac:dyDescent="0.25"/>
    <row r="427" ht="0" hidden="1" customHeight="1" x14ac:dyDescent="0.25"/>
    <row r="428" ht="0" hidden="1" customHeight="1" x14ac:dyDescent="0.25"/>
    <row r="429" ht="0" hidden="1" customHeight="1" x14ac:dyDescent="0.25"/>
    <row r="430" ht="0" hidden="1" customHeight="1" x14ac:dyDescent="0.25"/>
    <row r="431" ht="0" hidden="1" customHeight="1" x14ac:dyDescent="0.25"/>
    <row r="432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</sheetData>
  <sheetProtection algorithmName="SHA-512" hashValue="QlDYsh0sYPG/j2hkHm5FH5BuLkeijkMV4ZJz0ABTCNsf7Xosu/KbCWTt/pwpAYoYxnoaFqLpWu/6H3/H5kzLWA==" saltValue="qYyzBr9JK+JTTRVDgSunow==" spinCount="100000" sheet="1" formatCells="0" formatColumns="0"/>
  <mergeCells count="30">
    <mergeCell ref="A180:A183"/>
    <mergeCell ref="A150:A153"/>
    <mergeCell ref="A156:A159"/>
    <mergeCell ref="A162:A165"/>
    <mergeCell ref="A168:A171"/>
    <mergeCell ref="A174:A177"/>
    <mergeCell ref="A144:A147"/>
    <mergeCell ref="A78:A81"/>
    <mergeCell ref="A84:A87"/>
    <mergeCell ref="A90:A93"/>
    <mergeCell ref="A96:A99"/>
    <mergeCell ref="A102:A105"/>
    <mergeCell ref="A108:A111"/>
    <mergeCell ref="A114:A117"/>
    <mergeCell ref="A120:A123"/>
    <mergeCell ref="A126:A129"/>
    <mergeCell ref="A132:A135"/>
    <mergeCell ref="A138:A141"/>
    <mergeCell ref="A72:A75"/>
    <mergeCell ref="A6:A9"/>
    <mergeCell ref="A12:A15"/>
    <mergeCell ref="A18:A21"/>
    <mergeCell ref="A24:A27"/>
    <mergeCell ref="A30:A33"/>
    <mergeCell ref="A36:A39"/>
    <mergeCell ref="A42:A45"/>
    <mergeCell ref="A48:A51"/>
    <mergeCell ref="A54:A57"/>
    <mergeCell ref="A60:A63"/>
    <mergeCell ref="A66:A69"/>
  </mergeCells>
  <conditionalFormatting sqref="A6:A9 A12:A15 A18:A21 A24:A27 A30:A33 A36:A39 A42:A45 A48:A51 A54:A57 A60:A63 A66:A69 A72:A75 A78:A81 A84:A87 A90:A93 A96:A99 A102:A105 A108:A111 A114:A117 A120:A123 A126:A129 A132:A135 A138:A141 A144:A147 A150:A153 A156:A159 A162:A165 A168:A171 A174:A177 A180:A183">
    <cfRule type="cellIs" dxfId="32" priority="1" stopIfTrue="1" operator="lessThan">
      <formula>2</formula>
    </cfRule>
    <cfRule type="cellIs" dxfId="31" priority="2" stopIfTrue="1" operator="equal">
      <formula>2</formula>
    </cfRule>
    <cfRule type="cellIs" dxfId="30" priority="3" stopIfTrue="1" operator="greaterThan">
      <formula>2</formula>
    </cfRule>
  </conditionalFormatting>
  <dataValidations count="2">
    <dataValidation allowBlank="1" showDropDown="1" showInputMessage="1" showErrorMessage="1" sqref="E2"/>
    <dataValidation type="list" allowBlank="1" showDropDown="1" showInputMessage="1" showErrorMessage="1" errorTitle="¡¡¡¡ATENCIÓN !!!!!" error="Para el correcto funcionamiento, debes poner una &quot;X&quot; en la opción que consideres correcta._x000a_" sqref="B1:B1048576">
      <formula1>"X,x"</formula1>
    </dataValidation>
  </dataValidations>
  <hyperlinks>
    <hyperlink ref="A1" location="PORTADA!A1" display="◄"/>
  </hyperlinks>
  <pageMargins left="0.75" right="0.75" top="1" bottom="1" header="0" footer="0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19"/>
  <sheetViews>
    <sheetView zoomScaleNormal="100" workbookViewId="0">
      <pane ySplit="2" topLeftCell="A3" activePane="bottomLeft" state="frozen"/>
      <selection activeCell="C14" sqref="C14"/>
      <selection pane="bottomLeft" activeCell="C14" sqref="C14"/>
    </sheetView>
  </sheetViews>
  <sheetFormatPr baseColWidth="10" defaultColWidth="0" defaultRowHeight="0" customHeight="1" zeroHeight="1" x14ac:dyDescent="0.25"/>
  <cols>
    <col min="1" max="1" width="3.6640625" style="105" customWidth="1"/>
    <col min="2" max="2" width="3.6640625" style="106" customWidth="1"/>
    <col min="3" max="3" width="121" style="124" customWidth="1"/>
    <col min="4" max="4" width="1.88671875" style="95" customWidth="1"/>
    <col min="5" max="5" width="3.33203125" style="96" customWidth="1"/>
    <col min="6" max="6" width="1.88671875" style="96" customWidth="1"/>
    <col min="7" max="7" width="7.109375" style="9" hidden="1" customWidth="1"/>
    <col min="8" max="8" width="5.88671875" style="9" hidden="1" customWidth="1"/>
    <col min="9" max="9" width="5.88671875" style="10" hidden="1" customWidth="1"/>
    <col min="10" max="23" width="19.88671875" style="4" hidden="1" customWidth="1"/>
    <col min="24" max="28" width="2.88671875" style="4" hidden="1" customWidth="1"/>
    <col min="29" max="34" width="14.6640625" style="1" hidden="1" customWidth="1"/>
    <col min="35" max="16384" width="16.44140625" style="1" hidden="1"/>
  </cols>
  <sheetData>
    <row r="1" spans="1:23" ht="28.2" thickBot="1" x14ac:dyDescent="0.45">
      <c r="A1" s="82" t="s">
        <v>4</v>
      </c>
      <c r="B1" s="83"/>
      <c r="C1" s="119" t="str">
        <f ca="1">IF(PORTADA!$E$35="A",G1,PORTADA!$E$36)</f>
        <v>TEST 5</v>
      </c>
      <c r="D1" s="85"/>
      <c r="E1" s="86" t="e">
        <f>ROUND(P2/J2*10,2)</f>
        <v>#DIV/0!</v>
      </c>
      <c r="F1" s="86"/>
      <c r="G1" s="13" t="str">
        <f>LOOKUP(I5,DATOS!A:A,DATOS!D:D)</f>
        <v>TEST 5</v>
      </c>
      <c r="I1" s="14">
        <v>5</v>
      </c>
      <c r="J1" s="8" t="s">
        <v>8</v>
      </c>
      <c r="K1" s="2" t="s">
        <v>9</v>
      </c>
      <c r="L1" s="2" t="s">
        <v>10</v>
      </c>
      <c r="M1" s="2" t="s">
        <v>39</v>
      </c>
      <c r="N1" s="2" t="s">
        <v>11</v>
      </c>
      <c r="O1" s="2" t="s">
        <v>18</v>
      </c>
      <c r="P1" s="2" t="s">
        <v>12</v>
      </c>
      <c r="Q1" s="2" t="s">
        <v>13</v>
      </c>
      <c r="R1" s="2" t="s">
        <v>26</v>
      </c>
      <c r="S1" s="2" t="s">
        <v>27</v>
      </c>
      <c r="T1" s="2" t="s">
        <v>15</v>
      </c>
      <c r="U1" s="2" t="s">
        <v>14</v>
      </c>
      <c r="V1" s="2" t="s">
        <v>17</v>
      </c>
      <c r="W1" s="2" t="s">
        <v>16</v>
      </c>
    </row>
    <row r="2" spans="1:23" ht="15.6" thickBot="1" x14ac:dyDescent="0.3">
      <c r="A2" s="87"/>
      <c r="B2" s="88"/>
      <c r="C2" s="120" t="str">
        <f ca="1">IF(PORTADA!$E$35="A",W2,"")</f>
        <v>Test, compuesto por 0 preguntas</v>
      </c>
      <c r="D2" s="85"/>
      <c r="E2" s="90"/>
      <c r="F2" s="91"/>
      <c r="J2" s="8">
        <f>COUNTA(H:H)-COUNT(H:H)</f>
        <v>0</v>
      </c>
      <c r="K2" s="2">
        <f>SUM(K3:K1048576)</f>
        <v>0</v>
      </c>
      <c r="L2" s="2">
        <f>SUM(L3:L1048576)</f>
        <v>0</v>
      </c>
      <c r="M2" s="2">
        <f>SUM(M3:M52)</f>
        <v>0</v>
      </c>
      <c r="N2" s="2">
        <f>K2+L2</f>
        <v>0</v>
      </c>
      <c r="O2" s="2" t="e">
        <f>+N2/J2</f>
        <v>#DIV/0!</v>
      </c>
      <c r="P2" s="2">
        <f>+K2+M2</f>
        <v>0</v>
      </c>
      <c r="Q2" s="2" t="e">
        <f>ROUND(P2/(K2+L2)*10,2)</f>
        <v>#DIV/0!</v>
      </c>
      <c r="R2" s="2" t="e">
        <f>ROUND(P2/J2*10,2)</f>
        <v>#DIV/0!</v>
      </c>
      <c r="S2" s="2" t="e">
        <f>CONCATENATE("puntual: ", Q2,"   Nota final: ", R2)</f>
        <v>#DIV/0!</v>
      </c>
      <c r="T2" s="2" t="e">
        <f>CONCATENATE("Evolución: ", J2," preguntas, ",K2," aciertos, ",L2," errores, ",P2," puntos.   Nota ",S2)</f>
        <v>#DIV/0!</v>
      </c>
      <c r="U2" s="2" t="str">
        <f>CONCATENATE("Test, compuesto por ",J2," preguntas")</f>
        <v>Test, compuesto por 0 preguntas</v>
      </c>
      <c r="V2" s="2" t="str">
        <f>IF(E2="X",U2,IF(N2&gt;0,T2,U2))</f>
        <v>Test, compuesto por 0 preguntas</v>
      </c>
      <c r="W2" s="2" t="str">
        <f ca="1">IF(PORTADA!E35="A",V2,U2)</f>
        <v>Test, compuesto por 0 preguntas</v>
      </c>
    </row>
    <row r="3" spans="1:23" ht="15" x14ac:dyDescent="0.25">
      <c r="A3" s="92"/>
      <c r="B3" s="93"/>
      <c r="C3" s="121"/>
      <c r="J3" s="4">
        <f>LOOKUP(I1+1,DATOS!B:B,DATOS!A:A)-I5</f>
        <v>20</v>
      </c>
      <c r="K3" s="4" t="s">
        <v>8</v>
      </c>
    </row>
    <row r="4" spans="1:23" ht="15" x14ac:dyDescent="0.25">
      <c r="A4" s="92"/>
      <c r="B4" s="93"/>
      <c r="C4" s="121"/>
    </row>
    <row r="5" spans="1:23" ht="15" x14ac:dyDescent="0.25">
      <c r="A5" s="92"/>
      <c r="B5" s="97"/>
      <c r="C5" s="122" t="str">
        <f ca="1">IF(PORTADA!$E$35="A",CONCATENATE(J5,".- ",G5),"")</f>
        <v>1.- 0</v>
      </c>
      <c r="D5" s="99"/>
      <c r="E5" s="92"/>
      <c r="F5" s="92"/>
      <c r="G5" s="15">
        <f>LOOKUP(I5,DATOS!A:A,DATOS!G:G)</f>
        <v>0</v>
      </c>
      <c r="H5" s="15">
        <f>LOOKUP(I5,DATOS!A:A,DATOS!N:N)</f>
        <v>0</v>
      </c>
      <c r="I5" s="10">
        <f>LOOKUP(I1,DATOS!B:B,DATOS!A:A)</f>
        <v>81</v>
      </c>
      <c r="J5" s="7">
        <v>1</v>
      </c>
      <c r="K5" s="5" t="s">
        <v>32</v>
      </c>
      <c r="L5" s="5" t="s">
        <v>33</v>
      </c>
      <c r="M5" s="5" t="s">
        <v>38</v>
      </c>
      <c r="N5" s="5" t="s">
        <v>34</v>
      </c>
      <c r="O5" s="5" t="s">
        <v>35</v>
      </c>
      <c r="P5" s="5" t="s">
        <v>36</v>
      </c>
      <c r="Q5" s="5" t="str">
        <f>CONCATENATE("X",H5)</f>
        <v>X0</v>
      </c>
      <c r="R5" s="5" t="s">
        <v>37</v>
      </c>
    </row>
    <row r="6" spans="1:23" ht="15" x14ac:dyDescent="0.25">
      <c r="A6" s="131">
        <f ca="1">IF($E$2="X",0,IF(J7&gt;2,H5,J7))</f>
        <v>0</v>
      </c>
      <c r="B6" s="100"/>
      <c r="C6" s="123" t="str">
        <f ca="1">IF(PORTADA!$E$35="A",CONCATENATE(I6," ",G6),"")</f>
        <v>a)  0</v>
      </c>
      <c r="D6" s="102"/>
      <c r="G6" s="13">
        <f>LOOKUP(I5,DATOS!A:A,DATOS!J:J)</f>
        <v>0</v>
      </c>
      <c r="I6" s="10" t="s">
        <v>44</v>
      </c>
      <c r="J6" s="5" t="s">
        <v>5</v>
      </c>
      <c r="K6" s="5">
        <f>IF(L6&gt;0,0,O6)</f>
        <v>0</v>
      </c>
      <c r="L6" s="5">
        <f>IF(O7&gt;0,1,0)</f>
        <v>0</v>
      </c>
      <c r="M6" s="5">
        <f>IF(L6=1,-1/COUNTA(P6:P9),0)</f>
        <v>0</v>
      </c>
      <c r="N6" s="5">
        <f>COUNTA(B6:B9)</f>
        <v>0</v>
      </c>
      <c r="O6" s="5">
        <f>COUNTIF(Q6:Q9,Q5)</f>
        <v>0</v>
      </c>
      <c r="P6" s="6" t="s">
        <v>0</v>
      </c>
      <c r="Q6" s="5" t="str">
        <f>CONCATENATE(B6,P6)</f>
        <v>A</v>
      </c>
      <c r="R6" s="5">
        <f>IF(O6&gt;0,O6+N6,N6*3)</f>
        <v>0</v>
      </c>
    </row>
    <row r="7" spans="1:23" ht="15" x14ac:dyDescent="0.25">
      <c r="A7" s="131"/>
      <c r="B7" s="100"/>
      <c r="C7" s="123" t="str">
        <f ca="1">IF(PORTADA!$E$35="A",CONCATENATE(I7," ",G7),"")</f>
        <v>b)  0</v>
      </c>
      <c r="D7" s="102"/>
      <c r="G7" s="13">
        <f>LOOKUP(I5,DATOS!A:A,DATOS!K:K)</f>
        <v>0</v>
      </c>
      <c r="I7" s="10" t="s">
        <v>45</v>
      </c>
      <c r="J7" s="5">
        <f ca="1">IF(PORTADA!$E$35="A",R6,0)</f>
        <v>0</v>
      </c>
      <c r="K7" s="5"/>
      <c r="L7" s="5"/>
      <c r="M7" s="5"/>
      <c r="N7" s="5"/>
      <c r="O7" s="5">
        <f>N6-O6</f>
        <v>0</v>
      </c>
      <c r="P7" s="6" t="s">
        <v>1</v>
      </c>
      <c r="Q7" s="5" t="str">
        <f>CONCATENATE(B7,P7)</f>
        <v>B</v>
      </c>
      <c r="R7" s="5"/>
    </row>
    <row r="8" spans="1:23" ht="15" x14ac:dyDescent="0.25">
      <c r="A8" s="131"/>
      <c r="B8" s="100"/>
      <c r="C8" s="123" t="str">
        <f ca="1">IF(PORTADA!$E$35="A",CONCATENATE(I8," ",G8),"")</f>
        <v>c)  0</v>
      </c>
      <c r="D8" s="102"/>
      <c r="G8" s="13">
        <f>LOOKUP(I5,DATOS!A:A,DATOS!L:L)</f>
        <v>0</v>
      </c>
      <c r="I8" s="10" t="s">
        <v>46</v>
      </c>
      <c r="J8" s="5"/>
      <c r="K8" s="5"/>
      <c r="L8" s="5"/>
      <c r="M8" s="5"/>
      <c r="N8" s="5"/>
      <c r="O8" s="5"/>
      <c r="P8" s="6" t="s">
        <v>2</v>
      </c>
      <c r="Q8" s="5" t="str">
        <f>CONCATENATE(B8,P8)</f>
        <v>C</v>
      </c>
      <c r="R8" s="5"/>
    </row>
    <row r="9" spans="1:23" ht="15" x14ac:dyDescent="0.25">
      <c r="A9" s="131"/>
      <c r="B9" s="100"/>
      <c r="C9" s="123" t="str">
        <f ca="1">IF(PORTADA!$E$35="A",CONCATENATE(I9," ",G9),"")</f>
        <v>d) 0</v>
      </c>
      <c r="D9" s="102"/>
      <c r="G9" s="13">
        <f>LOOKUP(I5,DATOS!A:A,DATOS!M:M)</f>
        <v>0</v>
      </c>
      <c r="I9" s="10" t="s">
        <v>47</v>
      </c>
      <c r="J9" s="17">
        <f>LOOKUP(I5,DATOS!A:A,DATOS!F:F)</f>
        <v>1</v>
      </c>
      <c r="K9" s="18" t="str">
        <f>LOOKUP(I5,DATOS!A:A,DATOS!D:D)</f>
        <v>TEST 5</v>
      </c>
      <c r="L9" s="16" t="str">
        <f>IF(J9=J5,"","FIN")</f>
        <v/>
      </c>
      <c r="M9" s="5"/>
      <c r="N9" s="5"/>
      <c r="O9" s="5"/>
      <c r="P9" s="6" t="s">
        <v>3</v>
      </c>
      <c r="Q9" s="5" t="str">
        <f>CONCATENATE(B9,P9)</f>
        <v>D</v>
      </c>
      <c r="R9" s="5"/>
    </row>
    <row r="10" spans="1:23" ht="15" x14ac:dyDescent="0.25">
      <c r="A10" s="92"/>
      <c r="B10" s="103"/>
      <c r="C10" s="126"/>
      <c r="D10" s="104"/>
    </row>
    <row r="11" spans="1:23" ht="15" x14ac:dyDescent="0.25">
      <c r="A11" s="92"/>
      <c r="B11" s="97"/>
      <c r="C11" s="122" t="str">
        <f ca="1">IF(PORTADA!$E$35="A",CONCATENATE(J11,".- ",G11),"")</f>
        <v>2.- 0</v>
      </c>
      <c r="D11" s="99"/>
      <c r="E11" s="92"/>
      <c r="F11" s="92"/>
      <c r="G11" s="15">
        <f>IF(L15="FIN","",LOOKUP(I11,DATOS!A:A,DATOS!G:G))</f>
        <v>0</v>
      </c>
      <c r="H11" s="15">
        <f>IF(L15="FIN",0,LOOKUP(I11,DATOS!A:A,DATOS!N:N))</f>
        <v>0</v>
      </c>
      <c r="I11" s="10">
        <f>+I5+1</f>
        <v>82</v>
      </c>
      <c r="J11" s="7">
        <f>+J5+1</f>
        <v>2</v>
      </c>
      <c r="K11" s="5" t="s">
        <v>32</v>
      </c>
      <c r="L11" s="5" t="s">
        <v>33</v>
      </c>
      <c r="M11" s="5" t="s">
        <v>38</v>
      </c>
      <c r="N11" s="5" t="s">
        <v>34</v>
      </c>
      <c r="O11" s="5" t="s">
        <v>35</v>
      </c>
      <c r="P11" s="5" t="s">
        <v>36</v>
      </c>
      <c r="Q11" s="5" t="str">
        <f>CONCATENATE("X",H11)</f>
        <v>X0</v>
      </c>
      <c r="R11" s="5" t="s">
        <v>37</v>
      </c>
    </row>
    <row r="12" spans="1:23" ht="15" x14ac:dyDescent="0.25">
      <c r="A12" s="131">
        <f ca="1">IF($E$2="X",0,IF(J13&gt;2,H11,J13))</f>
        <v>0</v>
      </c>
      <c r="B12" s="100"/>
      <c r="C12" s="123" t="str">
        <f ca="1">IF(PORTADA!$E$35="A",CONCATENATE(I12," ",G12),"")</f>
        <v>a)  0</v>
      </c>
      <c r="D12" s="102"/>
      <c r="G12" s="13">
        <f>IF(L15="FIN","",LOOKUP(I11,DATOS!A:A,DATOS!J:J))</f>
        <v>0</v>
      </c>
      <c r="I12" s="10" t="s">
        <v>44</v>
      </c>
      <c r="J12" s="5" t="s">
        <v>5</v>
      </c>
      <c r="K12" s="5">
        <f>IF(L12&gt;0,0,O12)</f>
        <v>0</v>
      </c>
      <c r="L12" s="5">
        <f>IF(O13&gt;0,1,0)</f>
        <v>0</v>
      </c>
      <c r="M12" s="5">
        <f>IF(L12=1,-1/COUNTA(P12:P15),0)</f>
        <v>0</v>
      </c>
      <c r="N12" s="5">
        <f>COUNTA(B12:B15)</f>
        <v>0</v>
      </c>
      <c r="O12" s="5">
        <f>COUNTIF(Q12:Q15,Q11)</f>
        <v>0</v>
      </c>
      <c r="P12" s="6" t="s">
        <v>0</v>
      </c>
      <c r="Q12" s="5" t="str">
        <f>CONCATENATE(B12,P12)</f>
        <v>A</v>
      </c>
      <c r="R12" s="5">
        <f>IF(O12&gt;0,O12+N12,N12*3)</f>
        <v>0</v>
      </c>
    </row>
    <row r="13" spans="1:23" ht="15" x14ac:dyDescent="0.25">
      <c r="A13" s="131"/>
      <c r="B13" s="100"/>
      <c r="C13" s="123" t="str">
        <f ca="1">IF(PORTADA!$E$35="A",CONCATENATE(I13," ",G13),"")</f>
        <v>b)  0</v>
      </c>
      <c r="D13" s="102"/>
      <c r="G13" s="13">
        <f>IF(L15="FIN","",LOOKUP(I11,DATOS!A:A,DATOS!K:K))</f>
        <v>0</v>
      </c>
      <c r="I13" s="10" t="s">
        <v>45</v>
      </c>
      <c r="J13" s="5">
        <f ca="1">IF(PORTADA!$E$35="A",R12,0)</f>
        <v>0</v>
      </c>
      <c r="K13" s="5"/>
      <c r="L13" s="5"/>
      <c r="M13" s="5"/>
      <c r="N13" s="5"/>
      <c r="O13" s="5">
        <f>N12-O12</f>
        <v>0</v>
      </c>
      <c r="P13" s="6" t="s">
        <v>1</v>
      </c>
      <c r="Q13" s="5" t="str">
        <f>CONCATENATE(B13,P13)</f>
        <v>B</v>
      </c>
      <c r="R13" s="5"/>
    </row>
    <row r="14" spans="1:23" ht="15" x14ac:dyDescent="0.25">
      <c r="A14" s="131"/>
      <c r="B14" s="100"/>
      <c r="C14" s="123" t="str">
        <f ca="1">IF(PORTADA!$E$35="A",CONCATENATE(I14," ",G14),"")</f>
        <v>c)  0</v>
      </c>
      <c r="D14" s="102"/>
      <c r="G14" s="13">
        <f>IF(L15="FIN","",LOOKUP(I11,DATOS!A:A,DATOS!L:L))</f>
        <v>0</v>
      </c>
      <c r="I14" s="10" t="s">
        <v>46</v>
      </c>
      <c r="J14" s="5"/>
      <c r="K14" s="5"/>
      <c r="L14" s="5"/>
      <c r="M14" s="5"/>
      <c r="N14" s="5"/>
      <c r="O14" s="5"/>
      <c r="P14" s="6" t="s">
        <v>2</v>
      </c>
      <c r="Q14" s="5" t="str">
        <f>CONCATENATE(B14,P14)</f>
        <v>C</v>
      </c>
      <c r="R14" s="5"/>
    </row>
    <row r="15" spans="1:23" ht="15" x14ac:dyDescent="0.25">
      <c r="A15" s="131"/>
      <c r="B15" s="100"/>
      <c r="C15" s="123" t="str">
        <f ca="1">IF(PORTADA!$E$35="A",CONCATENATE(I15," ",G15),"")</f>
        <v>d) 0</v>
      </c>
      <c r="D15" s="102"/>
      <c r="G15" s="13">
        <f>IF(L15="FIN","",LOOKUP(I11,DATOS!A:A,DATOS!M:M))</f>
        <v>0</v>
      </c>
      <c r="I15" s="10" t="s">
        <v>47</v>
      </c>
      <c r="J15" s="17">
        <f>LOOKUP(I11,DATOS!A:A,DATOS!F:F)</f>
        <v>2</v>
      </c>
      <c r="K15" s="18" t="str">
        <f>LOOKUP(I11,DATOS!A:A,DATOS!D:D)</f>
        <v>TEST 5</v>
      </c>
      <c r="L15" s="16" t="str">
        <f>IF(J15=J11,"","FIN")</f>
        <v/>
      </c>
      <c r="M15" s="5"/>
      <c r="N15" s="5"/>
      <c r="O15" s="5"/>
      <c r="P15" s="6" t="s">
        <v>3</v>
      </c>
      <c r="Q15" s="5" t="str">
        <f>CONCATENATE(B15,P15)</f>
        <v>D</v>
      </c>
      <c r="R15" s="5"/>
    </row>
    <row r="16" spans="1:23" ht="15" x14ac:dyDescent="0.25">
      <c r="A16" s="92"/>
      <c r="B16" s="103"/>
      <c r="C16" s="126"/>
      <c r="D16" s="104"/>
    </row>
    <row r="17" spans="1:18" ht="15" x14ac:dyDescent="0.25">
      <c r="A17" s="92"/>
      <c r="B17" s="97"/>
      <c r="C17" s="122" t="str">
        <f ca="1">IF(PORTADA!$E$35="A",CONCATENATE(J17,".- ",G17),"")</f>
        <v>3.- 0</v>
      </c>
      <c r="D17" s="99"/>
      <c r="E17" s="92"/>
      <c r="F17" s="92"/>
      <c r="G17" s="15">
        <f>IF(L21="FIN","",LOOKUP(I17,DATOS!A:A,DATOS!G:G))</f>
        <v>0</v>
      </c>
      <c r="H17" s="15">
        <f>IF(L21="FIN",0,LOOKUP(I17,DATOS!A:A,DATOS!N:N))</f>
        <v>0</v>
      </c>
      <c r="I17" s="10">
        <f>+I11+1</f>
        <v>83</v>
      </c>
      <c r="J17" s="7">
        <f>+J11+1</f>
        <v>3</v>
      </c>
      <c r="K17" s="5" t="s">
        <v>32</v>
      </c>
      <c r="L17" s="5" t="s">
        <v>33</v>
      </c>
      <c r="M17" s="5" t="s">
        <v>38</v>
      </c>
      <c r="N17" s="5" t="s">
        <v>34</v>
      </c>
      <c r="O17" s="5" t="s">
        <v>35</v>
      </c>
      <c r="P17" s="5" t="s">
        <v>36</v>
      </c>
      <c r="Q17" s="5" t="str">
        <f>CONCATENATE("X",H17)</f>
        <v>X0</v>
      </c>
      <c r="R17" s="5" t="s">
        <v>37</v>
      </c>
    </row>
    <row r="18" spans="1:18" ht="15" x14ac:dyDescent="0.25">
      <c r="A18" s="131">
        <f ca="1">IF($E$2="X",0,IF(J19&gt;2,H17,J19))</f>
        <v>0</v>
      </c>
      <c r="B18" s="100"/>
      <c r="C18" s="123" t="str">
        <f ca="1">IF(PORTADA!$E$35="A",CONCATENATE(I18," ",G18),"")</f>
        <v>a)  0</v>
      </c>
      <c r="D18" s="102"/>
      <c r="G18" s="13">
        <f>IF(L21="FIN","",LOOKUP(I17,DATOS!A:A,DATOS!J:J))</f>
        <v>0</v>
      </c>
      <c r="I18" s="10" t="s">
        <v>44</v>
      </c>
      <c r="J18" s="5" t="s">
        <v>5</v>
      </c>
      <c r="K18" s="5">
        <f>IF(L18&gt;0,0,O18)</f>
        <v>0</v>
      </c>
      <c r="L18" s="5">
        <f>IF(O19&gt;0,1,0)</f>
        <v>0</v>
      </c>
      <c r="M18" s="5">
        <f>IF(L18=1,-1/COUNTA(P18:P21),0)</f>
        <v>0</v>
      </c>
      <c r="N18" s="5">
        <f>COUNTA(B18:B21)</f>
        <v>0</v>
      </c>
      <c r="O18" s="5">
        <f>COUNTIF(Q18:Q21,Q17)</f>
        <v>0</v>
      </c>
      <c r="P18" s="6" t="s">
        <v>0</v>
      </c>
      <c r="Q18" s="5" t="str">
        <f>CONCATENATE(B18,P18)</f>
        <v>A</v>
      </c>
      <c r="R18" s="5">
        <f>IF(O18&gt;0,O18+N18,N18*3)</f>
        <v>0</v>
      </c>
    </row>
    <row r="19" spans="1:18" ht="15" x14ac:dyDescent="0.25">
      <c r="A19" s="131"/>
      <c r="B19" s="100"/>
      <c r="C19" s="123" t="str">
        <f ca="1">IF(PORTADA!$E$35="A",CONCATENATE(I19," ",G19),"")</f>
        <v>b)  0</v>
      </c>
      <c r="D19" s="102"/>
      <c r="G19" s="13">
        <f>IF(L21="FIN","",LOOKUP(I17,DATOS!A:A,DATOS!K:K))</f>
        <v>0</v>
      </c>
      <c r="I19" s="10" t="s">
        <v>45</v>
      </c>
      <c r="J19" s="5">
        <f ca="1">IF(PORTADA!$E$35="A",R18,0)</f>
        <v>0</v>
      </c>
      <c r="K19" s="5"/>
      <c r="L19" s="5"/>
      <c r="M19" s="5"/>
      <c r="N19" s="5"/>
      <c r="O19" s="5">
        <f>N18-O18</f>
        <v>0</v>
      </c>
      <c r="P19" s="6" t="s">
        <v>1</v>
      </c>
      <c r="Q19" s="5" t="str">
        <f>CONCATENATE(B19,P19)</f>
        <v>B</v>
      </c>
      <c r="R19" s="5"/>
    </row>
    <row r="20" spans="1:18" ht="15" x14ac:dyDescent="0.25">
      <c r="A20" s="131"/>
      <c r="B20" s="100"/>
      <c r="C20" s="123" t="str">
        <f ca="1">IF(PORTADA!$E$35="A",CONCATENATE(I20," ",G20),"")</f>
        <v>c)  0</v>
      </c>
      <c r="D20" s="102"/>
      <c r="G20" s="13">
        <f>IF(L21="FIN","",LOOKUP(I17,DATOS!A:A,DATOS!L:L))</f>
        <v>0</v>
      </c>
      <c r="I20" s="10" t="s">
        <v>46</v>
      </c>
      <c r="J20" s="5"/>
      <c r="K20" s="5"/>
      <c r="L20" s="5"/>
      <c r="M20" s="5"/>
      <c r="N20" s="5"/>
      <c r="O20" s="5"/>
      <c r="P20" s="6" t="s">
        <v>2</v>
      </c>
      <c r="Q20" s="5" t="str">
        <f>CONCATENATE(B20,P20)</f>
        <v>C</v>
      </c>
      <c r="R20" s="5"/>
    </row>
    <row r="21" spans="1:18" ht="15" x14ac:dyDescent="0.25">
      <c r="A21" s="131"/>
      <c r="B21" s="100"/>
      <c r="C21" s="123" t="str">
        <f ca="1">IF(PORTADA!$E$35="A",CONCATENATE(I21," ",G21),"")</f>
        <v>d) 0</v>
      </c>
      <c r="D21" s="102"/>
      <c r="G21" s="13">
        <f>IF(L21="FIN","",LOOKUP(I17,DATOS!A:A,DATOS!M:M))</f>
        <v>0</v>
      </c>
      <c r="I21" s="10" t="s">
        <v>47</v>
      </c>
      <c r="J21" s="17">
        <f>LOOKUP(I17,DATOS!A:A,DATOS!F:F)</f>
        <v>3</v>
      </c>
      <c r="K21" s="18" t="str">
        <f>LOOKUP(I17,DATOS!A:A,DATOS!D:D)</f>
        <v>TEST 5</v>
      </c>
      <c r="L21" s="16" t="str">
        <f>IF(J21=J17,"","FIN")</f>
        <v/>
      </c>
      <c r="M21" s="5"/>
      <c r="N21" s="5"/>
      <c r="O21" s="5"/>
      <c r="P21" s="6" t="s">
        <v>3</v>
      </c>
      <c r="Q21" s="5" t="str">
        <f>CONCATENATE(B21,P21)</f>
        <v>D</v>
      </c>
      <c r="R21" s="5"/>
    </row>
    <row r="22" spans="1:18" ht="15" x14ac:dyDescent="0.25">
      <c r="A22" s="92"/>
      <c r="B22" s="103"/>
      <c r="C22" s="126"/>
      <c r="D22" s="104"/>
    </row>
    <row r="23" spans="1:18" ht="15" x14ac:dyDescent="0.25">
      <c r="A23" s="92"/>
      <c r="B23" s="97"/>
      <c r="C23" s="122" t="str">
        <f ca="1">IF(PORTADA!$E$35="A",CONCATENATE(J23,".- ",G23),"")</f>
        <v>4.- 0</v>
      </c>
      <c r="D23" s="99"/>
      <c r="E23" s="92"/>
      <c r="F23" s="92"/>
      <c r="G23" s="15">
        <f>IF(L27="FIN","",LOOKUP(I23,DATOS!A:A,DATOS!G:G))</f>
        <v>0</v>
      </c>
      <c r="H23" s="15">
        <f>IF(L27="FIN",0,LOOKUP(I23,DATOS!A:A,DATOS!N:N))</f>
        <v>0</v>
      </c>
      <c r="I23" s="10">
        <f>+I17+1</f>
        <v>84</v>
      </c>
      <c r="J23" s="7">
        <f>+J17+1</f>
        <v>4</v>
      </c>
      <c r="K23" s="5" t="s">
        <v>32</v>
      </c>
      <c r="L23" s="5" t="s">
        <v>33</v>
      </c>
      <c r="M23" s="5" t="s">
        <v>38</v>
      </c>
      <c r="N23" s="5" t="s">
        <v>34</v>
      </c>
      <c r="O23" s="5" t="s">
        <v>35</v>
      </c>
      <c r="P23" s="5" t="s">
        <v>36</v>
      </c>
      <c r="Q23" s="5" t="str">
        <f>CONCATENATE("X",H23)</f>
        <v>X0</v>
      </c>
      <c r="R23" s="5" t="s">
        <v>37</v>
      </c>
    </row>
    <row r="24" spans="1:18" ht="15" x14ac:dyDescent="0.25">
      <c r="A24" s="131">
        <f ca="1">IF($E$2="X",0,IF(J25&gt;2,H23,J25))</f>
        <v>0</v>
      </c>
      <c r="B24" s="100"/>
      <c r="C24" s="123" t="str">
        <f ca="1">IF(PORTADA!$E$35="A",CONCATENATE(I24," ",G24),"")</f>
        <v>a)  0</v>
      </c>
      <c r="D24" s="102"/>
      <c r="G24" s="13">
        <f>IF(L27="FIN","",LOOKUP(I23,DATOS!A:A,DATOS!J:J))</f>
        <v>0</v>
      </c>
      <c r="I24" s="10" t="s">
        <v>44</v>
      </c>
      <c r="J24" s="5" t="s">
        <v>5</v>
      </c>
      <c r="K24" s="5">
        <f>IF(L24&gt;0,0,O24)</f>
        <v>0</v>
      </c>
      <c r="L24" s="5">
        <f>IF(O25&gt;0,1,0)</f>
        <v>0</v>
      </c>
      <c r="M24" s="5">
        <f>IF(L24=1,-1/COUNTA(P24:P27),0)</f>
        <v>0</v>
      </c>
      <c r="N24" s="5">
        <f>COUNTA(B24:B27)</f>
        <v>0</v>
      </c>
      <c r="O24" s="5">
        <f>COUNTIF(Q24:Q27,Q23)</f>
        <v>0</v>
      </c>
      <c r="P24" s="6" t="s">
        <v>0</v>
      </c>
      <c r="Q24" s="5" t="str">
        <f>CONCATENATE(B24,P24)</f>
        <v>A</v>
      </c>
      <c r="R24" s="5">
        <f>IF(O24&gt;0,O24+N24,N24*3)</f>
        <v>0</v>
      </c>
    </row>
    <row r="25" spans="1:18" ht="15" x14ac:dyDescent="0.25">
      <c r="A25" s="131"/>
      <c r="B25" s="100"/>
      <c r="C25" s="123" t="str">
        <f ca="1">IF(PORTADA!$E$35="A",CONCATENATE(I25," ",G25),"")</f>
        <v>b)  0</v>
      </c>
      <c r="D25" s="102"/>
      <c r="G25" s="13">
        <f>IF(L27="FIN","",LOOKUP(I23,DATOS!A:A,DATOS!K:K))</f>
        <v>0</v>
      </c>
      <c r="I25" s="10" t="s">
        <v>45</v>
      </c>
      <c r="J25" s="5">
        <f ca="1">IF(PORTADA!$E$35="A",R24,0)</f>
        <v>0</v>
      </c>
      <c r="K25" s="5"/>
      <c r="L25" s="5"/>
      <c r="M25" s="5"/>
      <c r="N25" s="5"/>
      <c r="O25" s="5">
        <f>N24-O24</f>
        <v>0</v>
      </c>
      <c r="P25" s="6" t="s">
        <v>1</v>
      </c>
      <c r="Q25" s="5" t="str">
        <f>CONCATENATE(B25,P25)</f>
        <v>B</v>
      </c>
      <c r="R25" s="5"/>
    </row>
    <row r="26" spans="1:18" ht="15" x14ac:dyDescent="0.25">
      <c r="A26" s="131"/>
      <c r="B26" s="100"/>
      <c r="C26" s="123" t="str">
        <f ca="1">IF(PORTADA!$E$35="A",CONCATENATE(I26," ",G26),"")</f>
        <v>c)  0</v>
      </c>
      <c r="D26" s="102"/>
      <c r="G26" s="13">
        <f>IF(L27="FIN","",LOOKUP(I23,DATOS!A:A,DATOS!L:L))</f>
        <v>0</v>
      </c>
      <c r="I26" s="10" t="s">
        <v>46</v>
      </c>
      <c r="J26" s="5"/>
      <c r="K26" s="5"/>
      <c r="L26" s="5"/>
      <c r="M26" s="5"/>
      <c r="N26" s="5"/>
      <c r="O26" s="5"/>
      <c r="P26" s="6" t="s">
        <v>2</v>
      </c>
      <c r="Q26" s="5" t="str">
        <f>CONCATENATE(B26,P26)</f>
        <v>C</v>
      </c>
      <c r="R26" s="5"/>
    </row>
    <row r="27" spans="1:18" ht="15" x14ac:dyDescent="0.25">
      <c r="A27" s="131"/>
      <c r="B27" s="100"/>
      <c r="C27" s="123" t="str">
        <f ca="1">IF(PORTADA!$E$35="A",CONCATENATE(I27," ",G27),"")</f>
        <v>d) 0</v>
      </c>
      <c r="D27" s="102"/>
      <c r="G27" s="13">
        <f>IF(L27="FIN","",LOOKUP(I23,DATOS!A:A,DATOS!M:M))</f>
        <v>0</v>
      </c>
      <c r="I27" s="10" t="s">
        <v>47</v>
      </c>
      <c r="J27" s="17">
        <f>LOOKUP(I23,DATOS!A:A,DATOS!F:F)</f>
        <v>4</v>
      </c>
      <c r="K27" s="18" t="str">
        <f>LOOKUP(I23,DATOS!A:A,DATOS!D:D)</f>
        <v>TEST 5</v>
      </c>
      <c r="L27" s="16" t="str">
        <f>IF(J27=J23,"","FIN")</f>
        <v/>
      </c>
      <c r="M27" s="5"/>
      <c r="N27" s="5"/>
      <c r="O27" s="5"/>
      <c r="P27" s="6" t="s">
        <v>3</v>
      </c>
      <c r="Q27" s="5" t="str">
        <f>CONCATENATE(B27,P27)</f>
        <v>D</v>
      </c>
      <c r="R27" s="5"/>
    </row>
    <row r="28" spans="1:18" ht="15" x14ac:dyDescent="0.25">
      <c r="A28" s="92"/>
      <c r="B28" s="103"/>
      <c r="C28" s="126"/>
      <c r="D28" s="104"/>
    </row>
    <row r="29" spans="1:18" ht="15" x14ac:dyDescent="0.25">
      <c r="A29" s="92"/>
      <c r="B29" s="97"/>
      <c r="C29" s="122" t="str">
        <f ca="1">IF(PORTADA!$E$35="A",CONCATENATE(J29,".- ",G29),"")</f>
        <v>5.- 0</v>
      </c>
      <c r="D29" s="99"/>
      <c r="E29" s="92"/>
      <c r="F29" s="92"/>
      <c r="G29" s="15">
        <f>IF(L33="FIN","",LOOKUP(I29,DATOS!A:A,DATOS!G:G))</f>
        <v>0</v>
      </c>
      <c r="H29" s="15">
        <f>IF(L33="FIN",0,LOOKUP(I29,DATOS!A:A,DATOS!N:N))</f>
        <v>0</v>
      </c>
      <c r="I29" s="10">
        <f>+I23+1</f>
        <v>85</v>
      </c>
      <c r="J29" s="7">
        <f>+J23+1</f>
        <v>5</v>
      </c>
      <c r="K29" s="5" t="s">
        <v>32</v>
      </c>
      <c r="L29" s="5" t="s">
        <v>33</v>
      </c>
      <c r="M29" s="5" t="s">
        <v>38</v>
      </c>
      <c r="N29" s="5" t="s">
        <v>34</v>
      </c>
      <c r="O29" s="5" t="s">
        <v>35</v>
      </c>
      <c r="P29" s="5" t="s">
        <v>36</v>
      </c>
      <c r="Q29" s="5" t="str">
        <f>CONCATENATE("X",H29)</f>
        <v>X0</v>
      </c>
      <c r="R29" s="5" t="s">
        <v>37</v>
      </c>
    </row>
    <row r="30" spans="1:18" ht="15" x14ac:dyDescent="0.25">
      <c r="A30" s="131">
        <f ca="1">IF($E$2="X",0,IF(J31&gt;2,H29,J31))</f>
        <v>0</v>
      </c>
      <c r="B30" s="100"/>
      <c r="C30" s="123" t="str">
        <f ca="1">IF(PORTADA!$E$35="A",CONCATENATE(I30," ",G30),"")</f>
        <v>a)  0</v>
      </c>
      <c r="D30" s="102"/>
      <c r="G30" s="13">
        <f>IF(L33="FIN","",LOOKUP(I29,DATOS!A:A,DATOS!J:J))</f>
        <v>0</v>
      </c>
      <c r="I30" s="10" t="s">
        <v>44</v>
      </c>
      <c r="J30" s="5" t="s">
        <v>5</v>
      </c>
      <c r="K30" s="5">
        <f>IF(L30&gt;0,0,O30)</f>
        <v>0</v>
      </c>
      <c r="L30" s="5">
        <f>IF(O31&gt;0,1,0)</f>
        <v>0</v>
      </c>
      <c r="M30" s="5">
        <f>IF(L30=1,-1/COUNTA(P30:P33),0)</f>
        <v>0</v>
      </c>
      <c r="N30" s="5">
        <f>COUNTA(B30:B33)</f>
        <v>0</v>
      </c>
      <c r="O30" s="5">
        <f>COUNTIF(Q30:Q33,Q29)</f>
        <v>0</v>
      </c>
      <c r="P30" s="6" t="s">
        <v>0</v>
      </c>
      <c r="Q30" s="5" t="str">
        <f>CONCATENATE(B30,P30)</f>
        <v>A</v>
      </c>
      <c r="R30" s="5">
        <f>IF(O30&gt;0,O30+N30,N30*3)</f>
        <v>0</v>
      </c>
    </row>
    <row r="31" spans="1:18" ht="15" x14ac:dyDescent="0.25">
      <c r="A31" s="131"/>
      <c r="B31" s="100"/>
      <c r="C31" s="123" t="str">
        <f ca="1">IF(PORTADA!$E$35="A",CONCATENATE(I31," ",G31),"")</f>
        <v>b)  0</v>
      </c>
      <c r="D31" s="102"/>
      <c r="G31" s="13">
        <f>IF(L33="FIN","",LOOKUP(I29,DATOS!A:A,DATOS!K:K))</f>
        <v>0</v>
      </c>
      <c r="I31" s="10" t="s">
        <v>45</v>
      </c>
      <c r="J31" s="5">
        <f ca="1">IF(PORTADA!$E$35="A",R30,0)</f>
        <v>0</v>
      </c>
      <c r="K31" s="5"/>
      <c r="L31" s="5"/>
      <c r="M31" s="5"/>
      <c r="N31" s="5"/>
      <c r="O31" s="5">
        <f>N30-O30</f>
        <v>0</v>
      </c>
      <c r="P31" s="6" t="s">
        <v>1</v>
      </c>
      <c r="Q31" s="5" t="str">
        <f>CONCATENATE(B31,P31)</f>
        <v>B</v>
      </c>
      <c r="R31" s="5"/>
    </row>
    <row r="32" spans="1:18" ht="15" x14ac:dyDescent="0.25">
      <c r="A32" s="131"/>
      <c r="B32" s="100"/>
      <c r="C32" s="123" t="str">
        <f ca="1">IF(PORTADA!$E$35="A",CONCATENATE(I32," ",G32),"")</f>
        <v>c)  0</v>
      </c>
      <c r="D32" s="102"/>
      <c r="G32" s="13">
        <f>IF(L33="FIN","",LOOKUP(I29,DATOS!A:A,DATOS!L:L))</f>
        <v>0</v>
      </c>
      <c r="I32" s="10" t="s">
        <v>46</v>
      </c>
      <c r="J32" s="5"/>
      <c r="K32" s="5"/>
      <c r="L32" s="5"/>
      <c r="M32" s="5"/>
      <c r="N32" s="5"/>
      <c r="O32" s="5"/>
      <c r="P32" s="6" t="s">
        <v>2</v>
      </c>
      <c r="Q32" s="5" t="str">
        <f>CONCATENATE(B32,P32)</f>
        <v>C</v>
      </c>
      <c r="R32" s="5"/>
    </row>
    <row r="33" spans="1:18" ht="15" x14ac:dyDescent="0.25">
      <c r="A33" s="131"/>
      <c r="B33" s="100"/>
      <c r="C33" s="123" t="str">
        <f ca="1">IF(PORTADA!$E$35="A",CONCATENATE(I33," ",G33),"")</f>
        <v>d) 0</v>
      </c>
      <c r="D33" s="102"/>
      <c r="G33" s="13">
        <f>IF(L33="FIN","",LOOKUP(I29,DATOS!A:A,DATOS!M:M))</f>
        <v>0</v>
      </c>
      <c r="I33" s="10" t="s">
        <v>47</v>
      </c>
      <c r="J33" s="17">
        <f>LOOKUP(I29,DATOS!A:A,DATOS!F:F)</f>
        <v>5</v>
      </c>
      <c r="K33" s="18" t="str">
        <f>LOOKUP(I29,DATOS!A:A,DATOS!D:D)</f>
        <v>TEST 5</v>
      </c>
      <c r="L33" s="16" t="str">
        <f>IF(J33=J29,"","FIN")</f>
        <v/>
      </c>
      <c r="M33" s="5"/>
      <c r="N33" s="5"/>
      <c r="O33" s="5"/>
      <c r="P33" s="6" t="s">
        <v>3</v>
      </c>
      <c r="Q33" s="5" t="str">
        <f>CONCATENATE(B33,P33)</f>
        <v>D</v>
      </c>
      <c r="R33" s="5"/>
    </row>
    <row r="34" spans="1:18" ht="15" x14ac:dyDescent="0.25">
      <c r="A34" s="92"/>
      <c r="B34" s="103"/>
      <c r="C34" s="126"/>
      <c r="D34" s="104"/>
    </row>
    <row r="35" spans="1:18" ht="15" x14ac:dyDescent="0.25">
      <c r="A35" s="92"/>
      <c r="B35" s="97"/>
      <c r="C35" s="122" t="str">
        <f ca="1">IF(PORTADA!$E$35="A",CONCATENATE(J35,".- ",G35),"")</f>
        <v>6.- 0</v>
      </c>
      <c r="D35" s="99"/>
      <c r="E35" s="92"/>
      <c r="F35" s="92"/>
      <c r="G35" s="15">
        <f>IF(L39="FIN","",LOOKUP(I35,DATOS!A:A,DATOS!G:G))</f>
        <v>0</v>
      </c>
      <c r="H35" s="15">
        <f>IF(L39="FIN",0,LOOKUP(I35,DATOS!A:A,DATOS!N:N))</f>
        <v>0</v>
      </c>
      <c r="I35" s="10">
        <f>+I29+1</f>
        <v>86</v>
      </c>
      <c r="J35" s="7">
        <f>+J29+1</f>
        <v>6</v>
      </c>
      <c r="K35" s="5" t="s">
        <v>32</v>
      </c>
      <c r="L35" s="5" t="s">
        <v>33</v>
      </c>
      <c r="M35" s="5" t="s">
        <v>38</v>
      </c>
      <c r="N35" s="5" t="s">
        <v>34</v>
      </c>
      <c r="O35" s="5" t="s">
        <v>35</v>
      </c>
      <c r="P35" s="5" t="s">
        <v>36</v>
      </c>
      <c r="Q35" s="5" t="str">
        <f>CONCATENATE("X",H35)</f>
        <v>X0</v>
      </c>
      <c r="R35" s="5" t="s">
        <v>37</v>
      </c>
    </row>
    <row r="36" spans="1:18" ht="15" x14ac:dyDescent="0.25">
      <c r="A36" s="131">
        <f ca="1">IF($E$2="X",0,IF(J37&gt;2,H35,J37))</f>
        <v>0</v>
      </c>
      <c r="B36" s="100"/>
      <c r="C36" s="123" t="str">
        <f ca="1">IF(PORTADA!$E$35="A",CONCATENATE(I36," ",G36),"")</f>
        <v>a)  0</v>
      </c>
      <c r="D36" s="102"/>
      <c r="G36" s="13">
        <f>IF(L39="FIN","",LOOKUP(I35,DATOS!A:A,DATOS!J:J))</f>
        <v>0</v>
      </c>
      <c r="I36" s="10" t="s">
        <v>44</v>
      </c>
      <c r="J36" s="5" t="s">
        <v>5</v>
      </c>
      <c r="K36" s="5">
        <f>IF(L36&gt;0,0,O36)</f>
        <v>0</v>
      </c>
      <c r="L36" s="5">
        <f>IF(O37&gt;0,1,0)</f>
        <v>0</v>
      </c>
      <c r="M36" s="5">
        <f>IF(L36=1,-1/COUNTA(P36:P39),0)</f>
        <v>0</v>
      </c>
      <c r="N36" s="5">
        <f>COUNTA(B36:B39)</f>
        <v>0</v>
      </c>
      <c r="O36" s="5">
        <f>COUNTIF(Q36:Q39,Q35)</f>
        <v>0</v>
      </c>
      <c r="P36" s="6" t="s">
        <v>0</v>
      </c>
      <c r="Q36" s="5" t="str">
        <f>CONCATENATE(B36,P36)</f>
        <v>A</v>
      </c>
      <c r="R36" s="5">
        <f>IF(O36&gt;0,O36+N36,N36*3)</f>
        <v>0</v>
      </c>
    </row>
    <row r="37" spans="1:18" ht="15" x14ac:dyDescent="0.25">
      <c r="A37" s="131"/>
      <c r="B37" s="100"/>
      <c r="C37" s="123" t="str">
        <f ca="1">IF(PORTADA!$E$35="A",CONCATENATE(I37," ",G37),"")</f>
        <v>b)  0</v>
      </c>
      <c r="D37" s="102"/>
      <c r="G37" s="13">
        <f>IF(L39="FIN","",LOOKUP(I35,DATOS!A:A,DATOS!K:K))</f>
        <v>0</v>
      </c>
      <c r="I37" s="10" t="s">
        <v>45</v>
      </c>
      <c r="J37" s="5">
        <f ca="1">IF(PORTADA!$E$35="A",R36,0)</f>
        <v>0</v>
      </c>
      <c r="K37" s="5"/>
      <c r="L37" s="5"/>
      <c r="M37" s="5"/>
      <c r="N37" s="5"/>
      <c r="O37" s="5">
        <f>N36-O36</f>
        <v>0</v>
      </c>
      <c r="P37" s="6" t="s">
        <v>1</v>
      </c>
      <c r="Q37" s="5" t="str">
        <f>CONCATENATE(B37,P37)</f>
        <v>B</v>
      </c>
      <c r="R37" s="5"/>
    </row>
    <row r="38" spans="1:18" ht="15" x14ac:dyDescent="0.25">
      <c r="A38" s="131"/>
      <c r="B38" s="100"/>
      <c r="C38" s="123" t="str">
        <f ca="1">IF(PORTADA!$E$35="A",CONCATENATE(I38," ",G38),"")</f>
        <v>c)  0</v>
      </c>
      <c r="D38" s="102"/>
      <c r="G38" s="13">
        <f>IF(L39="FIN","",LOOKUP(I35,DATOS!A:A,DATOS!L:L))</f>
        <v>0</v>
      </c>
      <c r="I38" s="10" t="s">
        <v>46</v>
      </c>
      <c r="J38" s="5"/>
      <c r="K38" s="5"/>
      <c r="L38" s="5"/>
      <c r="M38" s="5"/>
      <c r="N38" s="5"/>
      <c r="O38" s="5"/>
      <c r="P38" s="6" t="s">
        <v>2</v>
      </c>
      <c r="Q38" s="5" t="str">
        <f>CONCATENATE(B38,P38)</f>
        <v>C</v>
      </c>
      <c r="R38" s="5"/>
    </row>
    <row r="39" spans="1:18" ht="15" x14ac:dyDescent="0.25">
      <c r="A39" s="131"/>
      <c r="B39" s="100"/>
      <c r="C39" s="123" t="str">
        <f ca="1">IF(PORTADA!$E$35="A",CONCATENATE(I39," ",G39),"")</f>
        <v>d) 0</v>
      </c>
      <c r="D39" s="102"/>
      <c r="G39" s="13">
        <f>IF(L39="FIN","",LOOKUP(I35,DATOS!A:A,DATOS!M:M))</f>
        <v>0</v>
      </c>
      <c r="I39" s="10" t="s">
        <v>47</v>
      </c>
      <c r="J39" s="17">
        <f>LOOKUP(I35,DATOS!A:A,DATOS!F:F)</f>
        <v>6</v>
      </c>
      <c r="K39" s="18" t="str">
        <f>LOOKUP(I35,DATOS!A:A,DATOS!D:D)</f>
        <v>TEST 5</v>
      </c>
      <c r="L39" s="16" t="str">
        <f>IF(J39=J35,"","FIN")</f>
        <v/>
      </c>
      <c r="M39" s="5"/>
      <c r="N39" s="5"/>
      <c r="O39" s="5"/>
      <c r="P39" s="6" t="s">
        <v>3</v>
      </c>
      <c r="Q39" s="5" t="str">
        <f>CONCATENATE(B39,P39)</f>
        <v>D</v>
      </c>
      <c r="R39" s="5"/>
    </row>
    <row r="40" spans="1:18" ht="15" x14ac:dyDescent="0.25">
      <c r="A40" s="92"/>
      <c r="B40" s="103"/>
      <c r="C40" s="126"/>
      <c r="D40" s="104"/>
    </row>
    <row r="41" spans="1:18" ht="15" x14ac:dyDescent="0.25">
      <c r="A41" s="92"/>
      <c r="B41" s="97"/>
      <c r="C41" s="122" t="str">
        <f ca="1">IF(PORTADA!$E$35="A",CONCATENATE(J41,".- ",G41),"")</f>
        <v>7.- 0</v>
      </c>
      <c r="D41" s="99"/>
      <c r="E41" s="92"/>
      <c r="F41" s="92"/>
      <c r="G41" s="15">
        <f>IF(L45="FIN","",LOOKUP(I41,DATOS!A:A,DATOS!G:G))</f>
        <v>0</v>
      </c>
      <c r="H41" s="15">
        <f>IF(L45="FIN",0,LOOKUP(I41,DATOS!A:A,DATOS!N:N))</f>
        <v>0</v>
      </c>
      <c r="I41" s="10">
        <f>+I35+1</f>
        <v>87</v>
      </c>
      <c r="J41" s="7">
        <f>+J35+1</f>
        <v>7</v>
      </c>
      <c r="K41" s="5" t="s">
        <v>32</v>
      </c>
      <c r="L41" s="5" t="s">
        <v>33</v>
      </c>
      <c r="M41" s="5" t="s">
        <v>38</v>
      </c>
      <c r="N41" s="5" t="s">
        <v>34</v>
      </c>
      <c r="O41" s="5" t="s">
        <v>35</v>
      </c>
      <c r="P41" s="5" t="s">
        <v>36</v>
      </c>
      <c r="Q41" s="5" t="str">
        <f>CONCATENATE("X",H41)</f>
        <v>X0</v>
      </c>
      <c r="R41" s="5" t="s">
        <v>37</v>
      </c>
    </row>
    <row r="42" spans="1:18" ht="15" x14ac:dyDescent="0.25">
      <c r="A42" s="131">
        <f ca="1">IF($E$2="X",0,IF(J43&gt;2,H41,J43))</f>
        <v>0</v>
      </c>
      <c r="B42" s="100"/>
      <c r="C42" s="123" t="str">
        <f ca="1">IF(PORTADA!$E$35="A",CONCATENATE(I42," ",G42),"")</f>
        <v>a)  0</v>
      </c>
      <c r="D42" s="102"/>
      <c r="G42" s="13">
        <f>IF(L45="FIN","",LOOKUP(I41,DATOS!A:A,DATOS!J:J))</f>
        <v>0</v>
      </c>
      <c r="I42" s="10" t="s">
        <v>44</v>
      </c>
      <c r="J42" s="5" t="s">
        <v>5</v>
      </c>
      <c r="K42" s="5">
        <f>IF(L42&gt;0,0,O42)</f>
        <v>0</v>
      </c>
      <c r="L42" s="5">
        <f>IF(O43&gt;0,1,0)</f>
        <v>0</v>
      </c>
      <c r="M42" s="5">
        <f>IF(L42=1,-1/COUNTA(P42:P45),0)</f>
        <v>0</v>
      </c>
      <c r="N42" s="5">
        <f>COUNTA(B42:B45)</f>
        <v>0</v>
      </c>
      <c r="O42" s="5">
        <f>COUNTIF(Q42:Q45,Q41)</f>
        <v>0</v>
      </c>
      <c r="P42" s="6" t="s">
        <v>0</v>
      </c>
      <c r="Q42" s="5" t="str">
        <f>CONCATENATE(B42,P42)</f>
        <v>A</v>
      </c>
      <c r="R42" s="5">
        <f>IF(O42&gt;0,O42+N42,N42*3)</f>
        <v>0</v>
      </c>
    </row>
    <row r="43" spans="1:18" ht="15" x14ac:dyDescent="0.25">
      <c r="A43" s="131"/>
      <c r="B43" s="100"/>
      <c r="C43" s="123" t="str">
        <f ca="1">IF(PORTADA!$E$35="A",CONCATENATE(I43," ",G43),"")</f>
        <v>b)  0</v>
      </c>
      <c r="D43" s="102"/>
      <c r="G43" s="13">
        <f>IF(L45="FIN","",LOOKUP(I41,DATOS!A:A,DATOS!K:K))</f>
        <v>0</v>
      </c>
      <c r="I43" s="10" t="s">
        <v>45</v>
      </c>
      <c r="J43" s="5">
        <f ca="1">IF(PORTADA!$E$35="A",R42,0)</f>
        <v>0</v>
      </c>
      <c r="K43" s="5"/>
      <c r="L43" s="5"/>
      <c r="M43" s="5"/>
      <c r="N43" s="5"/>
      <c r="O43" s="5">
        <f>N42-O42</f>
        <v>0</v>
      </c>
      <c r="P43" s="6" t="s">
        <v>1</v>
      </c>
      <c r="Q43" s="5" t="str">
        <f>CONCATENATE(B43,P43)</f>
        <v>B</v>
      </c>
      <c r="R43" s="5"/>
    </row>
    <row r="44" spans="1:18" ht="15" x14ac:dyDescent="0.25">
      <c r="A44" s="131"/>
      <c r="B44" s="100"/>
      <c r="C44" s="123" t="str">
        <f ca="1">IF(PORTADA!$E$35="A",CONCATENATE(I44," ",G44),"")</f>
        <v>c)  0</v>
      </c>
      <c r="D44" s="102"/>
      <c r="G44" s="13">
        <f>IF(L45="FIN","",LOOKUP(I41,DATOS!A:A,DATOS!L:L))</f>
        <v>0</v>
      </c>
      <c r="I44" s="10" t="s">
        <v>46</v>
      </c>
      <c r="J44" s="5"/>
      <c r="K44" s="5"/>
      <c r="L44" s="5"/>
      <c r="M44" s="5"/>
      <c r="N44" s="5"/>
      <c r="O44" s="5"/>
      <c r="P44" s="6" t="s">
        <v>2</v>
      </c>
      <c r="Q44" s="5" t="str">
        <f>CONCATENATE(B44,P44)</f>
        <v>C</v>
      </c>
      <c r="R44" s="5"/>
    </row>
    <row r="45" spans="1:18" ht="15" x14ac:dyDescent="0.25">
      <c r="A45" s="131"/>
      <c r="B45" s="100"/>
      <c r="C45" s="123" t="str">
        <f ca="1">IF(PORTADA!$E$35="A",CONCATENATE(I45," ",G45),"")</f>
        <v>d) 0</v>
      </c>
      <c r="D45" s="102"/>
      <c r="G45" s="13">
        <f>IF(L45="FIN","",LOOKUP(I41,DATOS!A:A,DATOS!M:M))</f>
        <v>0</v>
      </c>
      <c r="I45" s="10" t="s">
        <v>47</v>
      </c>
      <c r="J45" s="17">
        <f>LOOKUP(I41,DATOS!A:A,DATOS!F:F)</f>
        <v>7</v>
      </c>
      <c r="K45" s="18" t="str">
        <f>LOOKUP(I41,DATOS!A:A,DATOS!D:D)</f>
        <v>TEST 5</v>
      </c>
      <c r="L45" s="16" t="str">
        <f>IF(J45=J41,"","FIN")</f>
        <v/>
      </c>
      <c r="M45" s="5"/>
      <c r="N45" s="5"/>
      <c r="O45" s="5"/>
      <c r="P45" s="6" t="s">
        <v>3</v>
      </c>
      <c r="Q45" s="5" t="str">
        <f>CONCATENATE(B45,P45)</f>
        <v>D</v>
      </c>
      <c r="R45" s="5"/>
    </row>
    <row r="46" spans="1:18" ht="15" x14ac:dyDescent="0.25">
      <c r="A46" s="92"/>
      <c r="B46" s="103"/>
      <c r="C46" s="126"/>
      <c r="D46" s="104"/>
    </row>
    <row r="47" spans="1:18" ht="15" x14ac:dyDescent="0.25">
      <c r="A47" s="92"/>
      <c r="B47" s="97"/>
      <c r="C47" s="122" t="str">
        <f ca="1">IF(PORTADA!$E$35="A",CONCATENATE(J47,".- ",G47),"")</f>
        <v>8.- 0</v>
      </c>
      <c r="D47" s="99"/>
      <c r="E47" s="92"/>
      <c r="F47" s="92"/>
      <c r="G47" s="15">
        <f>IF(L51="FIN","",LOOKUP(I47,DATOS!A:A,DATOS!G:G))</f>
        <v>0</v>
      </c>
      <c r="H47" s="15">
        <f>IF(L51="FIN",0,LOOKUP(I47,DATOS!A:A,DATOS!N:N))</f>
        <v>0</v>
      </c>
      <c r="I47" s="10">
        <f>+I41+1</f>
        <v>88</v>
      </c>
      <c r="J47" s="7">
        <f>+J41+1</f>
        <v>8</v>
      </c>
      <c r="K47" s="5" t="s">
        <v>32</v>
      </c>
      <c r="L47" s="5" t="s">
        <v>33</v>
      </c>
      <c r="M47" s="5" t="s">
        <v>38</v>
      </c>
      <c r="N47" s="5" t="s">
        <v>34</v>
      </c>
      <c r="O47" s="5" t="s">
        <v>35</v>
      </c>
      <c r="P47" s="5" t="s">
        <v>36</v>
      </c>
      <c r="Q47" s="5" t="str">
        <f>CONCATENATE("X",H47)</f>
        <v>X0</v>
      </c>
      <c r="R47" s="5" t="s">
        <v>37</v>
      </c>
    </row>
    <row r="48" spans="1:18" ht="15" x14ac:dyDescent="0.25">
      <c r="A48" s="131">
        <f ca="1">IF($E$2="X",0,IF(J49&gt;2,H47,J49))</f>
        <v>0</v>
      </c>
      <c r="B48" s="100"/>
      <c r="C48" s="123" t="str">
        <f ca="1">IF(PORTADA!$E$35="A",CONCATENATE(I48," ",G48),"")</f>
        <v>a)  0</v>
      </c>
      <c r="D48" s="102"/>
      <c r="G48" s="13">
        <f>IF(L51="FIN","",LOOKUP(I47,DATOS!A:A,DATOS!J:J))</f>
        <v>0</v>
      </c>
      <c r="I48" s="10" t="s">
        <v>44</v>
      </c>
      <c r="J48" s="5" t="s">
        <v>5</v>
      </c>
      <c r="K48" s="5">
        <f>IF(L48&gt;0,0,O48)</f>
        <v>0</v>
      </c>
      <c r="L48" s="5">
        <f>IF(O49&gt;0,1,0)</f>
        <v>0</v>
      </c>
      <c r="M48" s="5">
        <f>IF(L48=1,-1/COUNTA(P48:P51),0)</f>
        <v>0</v>
      </c>
      <c r="N48" s="5">
        <f>COUNTA(B48:B51)</f>
        <v>0</v>
      </c>
      <c r="O48" s="5">
        <f>COUNTIF(Q48:Q51,Q47)</f>
        <v>0</v>
      </c>
      <c r="P48" s="6" t="s">
        <v>0</v>
      </c>
      <c r="Q48" s="5" t="str">
        <f>CONCATENATE(B48,P48)</f>
        <v>A</v>
      </c>
      <c r="R48" s="5">
        <f>IF(O48&gt;0,O48+N48,N48*3)</f>
        <v>0</v>
      </c>
    </row>
    <row r="49" spans="1:18" ht="15" x14ac:dyDescent="0.25">
      <c r="A49" s="131"/>
      <c r="B49" s="100"/>
      <c r="C49" s="123" t="str">
        <f ca="1">IF(PORTADA!$E$35="A",CONCATENATE(I49," ",G49),"")</f>
        <v>b)  0</v>
      </c>
      <c r="D49" s="102"/>
      <c r="G49" s="13">
        <f>IF(L51="FIN","",LOOKUP(I47,DATOS!A:A,DATOS!K:K))</f>
        <v>0</v>
      </c>
      <c r="I49" s="10" t="s">
        <v>45</v>
      </c>
      <c r="J49" s="5">
        <f ca="1">IF(PORTADA!$E$35="A",R48,0)</f>
        <v>0</v>
      </c>
      <c r="K49" s="5"/>
      <c r="L49" s="5"/>
      <c r="M49" s="5"/>
      <c r="N49" s="5"/>
      <c r="O49" s="5">
        <f>N48-O48</f>
        <v>0</v>
      </c>
      <c r="P49" s="6" t="s">
        <v>1</v>
      </c>
      <c r="Q49" s="5" t="str">
        <f>CONCATENATE(B49,P49)</f>
        <v>B</v>
      </c>
      <c r="R49" s="5"/>
    </row>
    <row r="50" spans="1:18" ht="15" x14ac:dyDescent="0.25">
      <c r="A50" s="131"/>
      <c r="B50" s="100"/>
      <c r="C50" s="123" t="str">
        <f ca="1">IF(PORTADA!$E$35="A",CONCATENATE(I50," ",G50),"")</f>
        <v>c)  0</v>
      </c>
      <c r="D50" s="102"/>
      <c r="G50" s="13">
        <f>IF(L51="FIN","",LOOKUP(I47,DATOS!A:A,DATOS!L:L))</f>
        <v>0</v>
      </c>
      <c r="I50" s="10" t="s">
        <v>46</v>
      </c>
      <c r="J50" s="5"/>
      <c r="K50" s="5"/>
      <c r="L50" s="5"/>
      <c r="M50" s="5"/>
      <c r="N50" s="5"/>
      <c r="O50" s="5"/>
      <c r="P50" s="6" t="s">
        <v>2</v>
      </c>
      <c r="Q50" s="5" t="str">
        <f>CONCATENATE(B50,P50)</f>
        <v>C</v>
      </c>
      <c r="R50" s="5"/>
    </row>
    <row r="51" spans="1:18" ht="15" x14ac:dyDescent="0.25">
      <c r="A51" s="131"/>
      <c r="B51" s="100"/>
      <c r="C51" s="123" t="str">
        <f ca="1">IF(PORTADA!$E$35="A",CONCATENATE(I51," ",G51),"")</f>
        <v>d) 0</v>
      </c>
      <c r="D51" s="102"/>
      <c r="G51" s="13">
        <f>IF(L51="FIN","",LOOKUP(I47,DATOS!A:A,DATOS!M:M))</f>
        <v>0</v>
      </c>
      <c r="I51" s="10" t="s">
        <v>47</v>
      </c>
      <c r="J51" s="17">
        <f>LOOKUP(I47,DATOS!A:A,DATOS!F:F)</f>
        <v>8</v>
      </c>
      <c r="K51" s="18" t="str">
        <f>LOOKUP(I47,DATOS!A:A,DATOS!D:D)</f>
        <v>TEST 5</v>
      </c>
      <c r="L51" s="16" t="str">
        <f>IF(J51=J47,"","FIN")</f>
        <v/>
      </c>
      <c r="M51" s="5"/>
      <c r="N51" s="5"/>
      <c r="O51" s="5"/>
      <c r="P51" s="6" t="s">
        <v>3</v>
      </c>
      <c r="Q51" s="5" t="str">
        <f>CONCATENATE(B51,P51)</f>
        <v>D</v>
      </c>
      <c r="R51" s="5"/>
    </row>
    <row r="52" spans="1:18" ht="15" x14ac:dyDescent="0.25">
      <c r="A52" s="92"/>
      <c r="B52" s="103"/>
      <c r="C52" s="126"/>
      <c r="D52" s="104"/>
    </row>
    <row r="53" spans="1:18" ht="15" x14ac:dyDescent="0.25">
      <c r="A53" s="92"/>
      <c r="B53" s="97"/>
      <c r="C53" s="122" t="str">
        <f ca="1">IF(PORTADA!$E$35="A",CONCATENATE(J53,".- ",G53),"")</f>
        <v>9.- 0</v>
      </c>
      <c r="D53" s="99"/>
      <c r="E53" s="92"/>
      <c r="F53" s="92"/>
      <c r="G53" s="15">
        <f>IF(L57="FIN","",LOOKUP(I53,DATOS!A:A,DATOS!G:G))</f>
        <v>0</v>
      </c>
      <c r="H53" s="15">
        <f>IF(L57="FIN",0,LOOKUP(I53,DATOS!A:A,DATOS!N:N))</f>
        <v>0</v>
      </c>
      <c r="I53" s="10">
        <f>+I47+1</f>
        <v>89</v>
      </c>
      <c r="J53" s="7">
        <f>+J47+1</f>
        <v>9</v>
      </c>
      <c r="K53" s="5" t="s">
        <v>32</v>
      </c>
      <c r="L53" s="5" t="s">
        <v>33</v>
      </c>
      <c r="M53" s="5" t="s">
        <v>38</v>
      </c>
      <c r="N53" s="5" t="s">
        <v>34</v>
      </c>
      <c r="O53" s="5" t="s">
        <v>35</v>
      </c>
      <c r="P53" s="5" t="s">
        <v>36</v>
      </c>
      <c r="Q53" s="5" t="str">
        <f>CONCATENATE("X",H53)</f>
        <v>X0</v>
      </c>
      <c r="R53" s="5" t="s">
        <v>37</v>
      </c>
    </row>
    <row r="54" spans="1:18" ht="15" x14ac:dyDescent="0.25">
      <c r="A54" s="131">
        <f ca="1">IF($E$2="X",0,IF(J55&gt;2,H53,J55))</f>
        <v>0</v>
      </c>
      <c r="B54" s="100"/>
      <c r="C54" s="123" t="str">
        <f ca="1">IF(PORTADA!$E$35="A",CONCATENATE(I54," ",G54),"")</f>
        <v>a)  0</v>
      </c>
      <c r="D54" s="102"/>
      <c r="G54" s="13">
        <f>IF(L57="FIN","",LOOKUP(I53,DATOS!A:A,DATOS!J:J))</f>
        <v>0</v>
      </c>
      <c r="I54" s="10" t="s">
        <v>44</v>
      </c>
      <c r="J54" s="5" t="s">
        <v>5</v>
      </c>
      <c r="K54" s="5">
        <f>IF(L54&gt;0,0,O54)</f>
        <v>0</v>
      </c>
      <c r="L54" s="5">
        <f>IF(O55&gt;0,1,0)</f>
        <v>0</v>
      </c>
      <c r="M54" s="5">
        <f>IF(L54=1,-1/COUNTA(P54:P57),0)</f>
        <v>0</v>
      </c>
      <c r="N54" s="5">
        <f>COUNTA(B54:B57)</f>
        <v>0</v>
      </c>
      <c r="O54" s="5">
        <f>COUNTIF(Q54:Q57,Q53)</f>
        <v>0</v>
      </c>
      <c r="P54" s="6" t="s">
        <v>0</v>
      </c>
      <c r="Q54" s="5" t="str">
        <f>CONCATENATE(B54,P54)</f>
        <v>A</v>
      </c>
      <c r="R54" s="5">
        <f>IF(O54&gt;0,O54+N54,N54*3)</f>
        <v>0</v>
      </c>
    </row>
    <row r="55" spans="1:18" ht="15" x14ac:dyDescent="0.25">
      <c r="A55" s="131"/>
      <c r="B55" s="100"/>
      <c r="C55" s="123" t="str">
        <f ca="1">IF(PORTADA!$E$35="A",CONCATENATE(I55," ",G55),"")</f>
        <v>b)  0</v>
      </c>
      <c r="D55" s="102"/>
      <c r="G55" s="13">
        <f>IF(L57="FIN","",LOOKUP(I53,DATOS!A:A,DATOS!K:K))</f>
        <v>0</v>
      </c>
      <c r="I55" s="10" t="s">
        <v>45</v>
      </c>
      <c r="J55" s="5">
        <f ca="1">IF(PORTADA!$E$35="A",R54,0)</f>
        <v>0</v>
      </c>
      <c r="K55" s="5"/>
      <c r="L55" s="5"/>
      <c r="M55" s="5"/>
      <c r="N55" s="5"/>
      <c r="O55" s="5">
        <f>N54-O54</f>
        <v>0</v>
      </c>
      <c r="P55" s="6" t="s">
        <v>1</v>
      </c>
      <c r="Q55" s="5" t="str">
        <f>CONCATENATE(B55,P55)</f>
        <v>B</v>
      </c>
      <c r="R55" s="5"/>
    </row>
    <row r="56" spans="1:18" ht="15" x14ac:dyDescent="0.25">
      <c r="A56" s="131"/>
      <c r="B56" s="100"/>
      <c r="C56" s="123" t="str">
        <f ca="1">IF(PORTADA!$E$35="A",CONCATENATE(I56," ",G56),"")</f>
        <v>c)  0</v>
      </c>
      <c r="D56" s="102"/>
      <c r="G56" s="13">
        <f>IF(L57="FIN","",LOOKUP(I53,DATOS!A:A,DATOS!L:L))</f>
        <v>0</v>
      </c>
      <c r="I56" s="10" t="s">
        <v>46</v>
      </c>
      <c r="J56" s="5"/>
      <c r="K56" s="5"/>
      <c r="L56" s="5"/>
      <c r="M56" s="5"/>
      <c r="N56" s="5"/>
      <c r="O56" s="5"/>
      <c r="P56" s="6" t="s">
        <v>2</v>
      </c>
      <c r="Q56" s="5" t="str">
        <f>CONCATENATE(B56,P56)</f>
        <v>C</v>
      </c>
      <c r="R56" s="5"/>
    </row>
    <row r="57" spans="1:18" ht="15" x14ac:dyDescent="0.25">
      <c r="A57" s="131"/>
      <c r="B57" s="100"/>
      <c r="C57" s="123" t="str">
        <f ca="1">IF(PORTADA!$E$35="A",CONCATENATE(I57," ",G57),"")</f>
        <v>d) 0</v>
      </c>
      <c r="D57" s="102"/>
      <c r="G57" s="13">
        <f>IF(L57="FIN","",LOOKUP(I53,DATOS!A:A,DATOS!M:M))</f>
        <v>0</v>
      </c>
      <c r="I57" s="10" t="s">
        <v>47</v>
      </c>
      <c r="J57" s="17">
        <f>LOOKUP(I53,DATOS!A:A,DATOS!F:F)</f>
        <v>9</v>
      </c>
      <c r="K57" s="18" t="str">
        <f>LOOKUP(I53,DATOS!A:A,DATOS!D:D)</f>
        <v>TEST 5</v>
      </c>
      <c r="L57" s="16" t="str">
        <f>IF(J57=J53,"","FIN")</f>
        <v/>
      </c>
      <c r="M57" s="5"/>
      <c r="N57" s="5"/>
      <c r="O57" s="5"/>
      <c r="P57" s="6" t="s">
        <v>3</v>
      </c>
      <c r="Q57" s="5" t="str">
        <f>CONCATENATE(B57,P57)</f>
        <v>D</v>
      </c>
      <c r="R57" s="5"/>
    </row>
    <row r="58" spans="1:18" ht="15" x14ac:dyDescent="0.25">
      <c r="A58" s="92"/>
      <c r="B58" s="103"/>
      <c r="C58" s="126"/>
      <c r="D58" s="104"/>
    </row>
    <row r="59" spans="1:18" ht="15" x14ac:dyDescent="0.25">
      <c r="A59" s="92"/>
      <c r="B59" s="97"/>
      <c r="C59" s="122" t="str">
        <f ca="1">IF(PORTADA!$E$35="A",CONCATENATE(J59,".- ",G59),"")</f>
        <v>10.- 0</v>
      </c>
      <c r="D59" s="99"/>
      <c r="E59" s="92"/>
      <c r="F59" s="92"/>
      <c r="G59" s="15">
        <f>IF(L63="FIN","",LOOKUP(I59,DATOS!A:A,DATOS!G:G))</f>
        <v>0</v>
      </c>
      <c r="H59" s="15">
        <f>IF(L63="FIN",0,LOOKUP(I59,DATOS!A:A,DATOS!N:N))</f>
        <v>0</v>
      </c>
      <c r="I59" s="10">
        <f>+I53+1</f>
        <v>90</v>
      </c>
      <c r="J59" s="7">
        <f>+J53+1</f>
        <v>10</v>
      </c>
      <c r="K59" s="5" t="s">
        <v>32</v>
      </c>
      <c r="L59" s="5" t="s">
        <v>33</v>
      </c>
      <c r="M59" s="5" t="s">
        <v>38</v>
      </c>
      <c r="N59" s="5" t="s">
        <v>34</v>
      </c>
      <c r="O59" s="5" t="s">
        <v>35</v>
      </c>
      <c r="P59" s="5" t="s">
        <v>36</v>
      </c>
      <c r="Q59" s="5" t="str">
        <f>CONCATENATE("X",H59)</f>
        <v>X0</v>
      </c>
      <c r="R59" s="5" t="s">
        <v>37</v>
      </c>
    </row>
    <row r="60" spans="1:18" ht="15" x14ac:dyDescent="0.25">
      <c r="A60" s="131">
        <f ca="1">IF($E$2="X",0,IF(J61&gt;2,H59,J61))</f>
        <v>0</v>
      </c>
      <c r="B60" s="100"/>
      <c r="C60" s="123" t="str">
        <f ca="1">IF(PORTADA!$E$35="A",CONCATENATE(I60," ",G60),"")</f>
        <v>a)  0</v>
      </c>
      <c r="D60" s="102"/>
      <c r="G60" s="13">
        <f>IF(L63="FIN","",LOOKUP(I59,DATOS!A:A,DATOS!J:J))</f>
        <v>0</v>
      </c>
      <c r="I60" s="10" t="s">
        <v>44</v>
      </c>
      <c r="J60" s="5" t="s">
        <v>5</v>
      </c>
      <c r="K60" s="5">
        <f>IF(L60&gt;0,0,O60)</f>
        <v>0</v>
      </c>
      <c r="L60" s="5">
        <f>IF(O61&gt;0,1,0)</f>
        <v>0</v>
      </c>
      <c r="M60" s="5">
        <f>IF(L60=1,-1/COUNTA(P60:P63),0)</f>
        <v>0</v>
      </c>
      <c r="N60" s="5">
        <f>COUNTA(B60:B63)</f>
        <v>0</v>
      </c>
      <c r="O60" s="5">
        <f>COUNTIF(Q60:Q63,Q59)</f>
        <v>0</v>
      </c>
      <c r="P60" s="6" t="s">
        <v>0</v>
      </c>
      <c r="Q60" s="5" t="str">
        <f>CONCATENATE(B60,P60)</f>
        <v>A</v>
      </c>
      <c r="R60" s="5">
        <f>IF(O60&gt;0,O60+N60,N60*3)</f>
        <v>0</v>
      </c>
    </row>
    <row r="61" spans="1:18" ht="15" x14ac:dyDescent="0.25">
      <c r="A61" s="131"/>
      <c r="B61" s="100"/>
      <c r="C61" s="123" t="str">
        <f ca="1">IF(PORTADA!$E$35="A",CONCATENATE(I61," ",G61),"")</f>
        <v>b)  0</v>
      </c>
      <c r="D61" s="102"/>
      <c r="G61" s="13">
        <f>IF(L63="FIN","",LOOKUP(I59,DATOS!A:A,DATOS!K:K))</f>
        <v>0</v>
      </c>
      <c r="I61" s="10" t="s">
        <v>45</v>
      </c>
      <c r="J61" s="5">
        <f ca="1">IF(PORTADA!$E$35="A",R60,0)</f>
        <v>0</v>
      </c>
      <c r="K61" s="5"/>
      <c r="L61" s="5"/>
      <c r="M61" s="5"/>
      <c r="N61" s="5"/>
      <c r="O61" s="5">
        <f>N60-O60</f>
        <v>0</v>
      </c>
      <c r="P61" s="6" t="s">
        <v>1</v>
      </c>
      <c r="Q61" s="5" t="str">
        <f>CONCATENATE(B61,P61)</f>
        <v>B</v>
      </c>
      <c r="R61" s="5"/>
    </row>
    <row r="62" spans="1:18" ht="15" x14ac:dyDescent="0.25">
      <c r="A62" s="131"/>
      <c r="B62" s="100"/>
      <c r="C62" s="123" t="str">
        <f ca="1">IF(PORTADA!$E$35="A",CONCATENATE(I62," ",G62),"")</f>
        <v>c)  0</v>
      </c>
      <c r="D62" s="102"/>
      <c r="G62" s="13">
        <f>IF(L63="FIN","",LOOKUP(I59,DATOS!A:A,DATOS!L:L))</f>
        <v>0</v>
      </c>
      <c r="I62" s="10" t="s">
        <v>46</v>
      </c>
      <c r="J62" s="5"/>
      <c r="K62" s="5"/>
      <c r="L62" s="5"/>
      <c r="M62" s="5"/>
      <c r="N62" s="5"/>
      <c r="O62" s="5"/>
      <c r="P62" s="6" t="s">
        <v>2</v>
      </c>
      <c r="Q62" s="5" t="str">
        <f>CONCATENATE(B62,P62)</f>
        <v>C</v>
      </c>
      <c r="R62" s="5"/>
    </row>
    <row r="63" spans="1:18" ht="15" x14ac:dyDescent="0.25">
      <c r="A63" s="131"/>
      <c r="B63" s="100"/>
      <c r="C63" s="123" t="str">
        <f ca="1">IF(PORTADA!$E$35="A",CONCATENATE(I63," ",G63),"")</f>
        <v>d) 0</v>
      </c>
      <c r="D63" s="102"/>
      <c r="G63" s="13">
        <f>IF(L63="FIN","",LOOKUP(I59,DATOS!A:A,DATOS!M:M))</f>
        <v>0</v>
      </c>
      <c r="I63" s="10" t="s">
        <v>47</v>
      </c>
      <c r="J63" s="17">
        <f>LOOKUP(I59,DATOS!A:A,DATOS!F:F)</f>
        <v>10</v>
      </c>
      <c r="K63" s="18" t="str">
        <f>LOOKUP(I59,DATOS!A:A,DATOS!D:D)</f>
        <v>TEST 5</v>
      </c>
      <c r="L63" s="16" t="str">
        <f>IF(J63=J59,"","FIN")</f>
        <v/>
      </c>
      <c r="M63" s="5"/>
      <c r="N63" s="5"/>
      <c r="O63" s="5"/>
      <c r="P63" s="6" t="s">
        <v>3</v>
      </c>
      <c r="Q63" s="5" t="str">
        <f>CONCATENATE(B63,P63)</f>
        <v>D</v>
      </c>
      <c r="R63" s="5"/>
    </row>
    <row r="64" spans="1:18" ht="15" x14ac:dyDescent="0.25">
      <c r="A64" s="92"/>
      <c r="B64" s="103"/>
      <c r="C64" s="126"/>
      <c r="D64" s="104"/>
    </row>
    <row r="65" spans="1:18" ht="15" x14ac:dyDescent="0.25">
      <c r="A65" s="92"/>
      <c r="B65" s="97"/>
      <c r="C65" s="122" t="str">
        <f ca="1">IF(PORTADA!$E$35="A",CONCATENATE(J65,".- ",G65),"")</f>
        <v>11.- 0</v>
      </c>
      <c r="D65" s="99"/>
      <c r="E65" s="92"/>
      <c r="F65" s="92"/>
      <c r="G65" s="15">
        <f>IF(L69="FIN","",LOOKUP(I65,DATOS!A:A,DATOS!G:G))</f>
        <v>0</v>
      </c>
      <c r="H65" s="15">
        <f>IF(L69="FIN",0,LOOKUP(I65,DATOS!A:A,DATOS!N:N))</f>
        <v>0</v>
      </c>
      <c r="I65" s="10">
        <f>+I59+1</f>
        <v>91</v>
      </c>
      <c r="J65" s="7">
        <f>+J59+1</f>
        <v>11</v>
      </c>
      <c r="K65" s="5" t="s">
        <v>32</v>
      </c>
      <c r="L65" s="5" t="s">
        <v>33</v>
      </c>
      <c r="M65" s="5" t="s">
        <v>38</v>
      </c>
      <c r="N65" s="5" t="s">
        <v>34</v>
      </c>
      <c r="O65" s="5" t="s">
        <v>35</v>
      </c>
      <c r="P65" s="5" t="s">
        <v>36</v>
      </c>
      <c r="Q65" s="5" t="str">
        <f>CONCATENATE("X",H65)</f>
        <v>X0</v>
      </c>
      <c r="R65" s="5" t="s">
        <v>37</v>
      </c>
    </row>
    <row r="66" spans="1:18" ht="15" x14ac:dyDescent="0.25">
      <c r="A66" s="131">
        <f ca="1">IF($E$2="X",0,IF(J67&gt;2,H65,J67))</f>
        <v>0</v>
      </c>
      <c r="B66" s="100"/>
      <c r="C66" s="123" t="str">
        <f ca="1">IF(PORTADA!$E$35="A",CONCATENATE(I66," ",G66),"")</f>
        <v>a)  0</v>
      </c>
      <c r="D66" s="102"/>
      <c r="G66" s="13">
        <f>IF(L69="FIN","",LOOKUP(I65,DATOS!A:A,DATOS!J:J))</f>
        <v>0</v>
      </c>
      <c r="I66" s="10" t="s">
        <v>44</v>
      </c>
      <c r="J66" s="5" t="s">
        <v>5</v>
      </c>
      <c r="K66" s="5">
        <f>IF(L66&gt;0,0,O66)</f>
        <v>0</v>
      </c>
      <c r="L66" s="5">
        <f>IF(O67&gt;0,1,0)</f>
        <v>0</v>
      </c>
      <c r="M66" s="5">
        <f>IF(L66=1,-1/COUNTA(P66:P69),0)</f>
        <v>0</v>
      </c>
      <c r="N66" s="5">
        <f>COUNTA(B66:B69)</f>
        <v>0</v>
      </c>
      <c r="O66" s="5">
        <f>COUNTIF(Q66:Q69,Q65)</f>
        <v>0</v>
      </c>
      <c r="P66" s="6" t="s">
        <v>0</v>
      </c>
      <c r="Q66" s="5" t="str">
        <f>CONCATENATE(B66,P66)</f>
        <v>A</v>
      </c>
      <c r="R66" s="5">
        <f>IF(O66&gt;0,O66+N66,N66*3)</f>
        <v>0</v>
      </c>
    </row>
    <row r="67" spans="1:18" ht="15" x14ac:dyDescent="0.25">
      <c r="A67" s="131"/>
      <c r="B67" s="100"/>
      <c r="C67" s="123" t="str">
        <f ca="1">IF(PORTADA!$E$35="A",CONCATENATE(I67," ",G67),"")</f>
        <v>b)  0</v>
      </c>
      <c r="D67" s="102"/>
      <c r="G67" s="13">
        <f>IF(L69="FIN","",LOOKUP(I65,DATOS!A:A,DATOS!K:K))</f>
        <v>0</v>
      </c>
      <c r="I67" s="10" t="s">
        <v>45</v>
      </c>
      <c r="J67" s="5">
        <f ca="1">IF(PORTADA!$E$35="A",R66,0)</f>
        <v>0</v>
      </c>
      <c r="K67" s="5"/>
      <c r="L67" s="5"/>
      <c r="M67" s="5"/>
      <c r="N67" s="5"/>
      <c r="O67" s="5">
        <f>N66-O66</f>
        <v>0</v>
      </c>
      <c r="P67" s="6" t="s">
        <v>1</v>
      </c>
      <c r="Q67" s="5" t="str">
        <f>CONCATENATE(B67,P67)</f>
        <v>B</v>
      </c>
      <c r="R67" s="5"/>
    </row>
    <row r="68" spans="1:18" ht="15" x14ac:dyDescent="0.25">
      <c r="A68" s="131"/>
      <c r="B68" s="100"/>
      <c r="C68" s="123" t="str">
        <f ca="1">IF(PORTADA!$E$35="A",CONCATENATE(I68," ",G68),"")</f>
        <v>c)  0</v>
      </c>
      <c r="D68" s="102"/>
      <c r="G68" s="13">
        <f>IF(L69="FIN","",LOOKUP(I65,DATOS!A:A,DATOS!L:L))</f>
        <v>0</v>
      </c>
      <c r="I68" s="10" t="s">
        <v>46</v>
      </c>
      <c r="J68" s="5"/>
      <c r="K68" s="5"/>
      <c r="L68" s="5"/>
      <c r="M68" s="5"/>
      <c r="N68" s="5"/>
      <c r="O68" s="5"/>
      <c r="P68" s="6" t="s">
        <v>2</v>
      </c>
      <c r="Q68" s="5" t="str">
        <f>CONCATENATE(B68,P68)</f>
        <v>C</v>
      </c>
      <c r="R68" s="5"/>
    </row>
    <row r="69" spans="1:18" ht="15" x14ac:dyDescent="0.25">
      <c r="A69" s="131"/>
      <c r="B69" s="100"/>
      <c r="C69" s="123" t="str">
        <f ca="1">IF(PORTADA!$E$35="A",CONCATENATE(I69," ",G69),"")</f>
        <v>d) 0</v>
      </c>
      <c r="D69" s="102"/>
      <c r="G69" s="13">
        <f>IF(L69="FIN","",LOOKUP(I65,DATOS!A:A,DATOS!M:M))</f>
        <v>0</v>
      </c>
      <c r="I69" s="10" t="s">
        <v>47</v>
      </c>
      <c r="J69" s="17">
        <f>LOOKUP(I65,DATOS!A:A,DATOS!F:F)</f>
        <v>11</v>
      </c>
      <c r="K69" s="18" t="str">
        <f>LOOKUP(I65,DATOS!A:A,DATOS!D:D)</f>
        <v>TEST 5</v>
      </c>
      <c r="L69" s="16" t="str">
        <f>IF(J69=J65,"","FIN")</f>
        <v/>
      </c>
      <c r="M69" s="5"/>
      <c r="N69" s="5"/>
      <c r="O69" s="5"/>
      <c r="P69" s="6" t="s">
        <v>3</v>
      </c>
      <c r="Q69" s="5" t="str">
        <f>CONCATENATE(B69,P69)</f>
        <v>D</v>
      </c>
      <c r="R69" s="5"/>
    </row>
    <row r="70" spans="1:18" ht="15" x14ac:dyDescent="0.25">
      <c r="A70" s="92"/>
      <c r="B70" s="103"/>
      <c r="C70" s="126"/>
      <c r="D70" s="104"/>
    </row>
    <row r="71" spans="1:18" ht="15" x14ac:dyDescent="0.25">
      <c r="A71" s="92"/>
      <c r="B71" s="97"/>
      <c r="C71" s="122" t="str">
        <f ca="1">IF(PORTADA!$E$35="A",CONCATENATE(J71,".- ",G71),"")</f>
        <v>12.- 0</v>
      </c>
      <c r="D71" s="99"/>
      <c r="E71" s="92"/>
      <c r="F71" s="92"/>
      <c r="G71" s="15">
        <f>IF(L75="FIN","",LOOKUP(I71,DATOS!A:A,DATOS!G:G))</f>
        <v>0</v>
      </c>
      <c r="H71" s="15">
        <f>IF(L75="FIN",0,LOOKUP(I71,DATOS!A:A,DATOS!N:N))</f>
        <v>0</v>
      </c>
      <c r="I71" s="10">
        <f>+I65+1</f>
        <v>92</v>
      </c>
      <c r="J71" s="7">
        <f>+J65+1</f>
        <v>12</v>
      </c>
      <c r="K71" s="5" t="s">
        <v>32</v>
      </c>
      <c r="L71" s="5" t="s">
        <v>33</v>
      </c>
      <c r="M71" s="5" t="s">
        <v>38</v>
      </c>
      <c r="N71" s="5" t="s">
        <v>34</v>
      </c>
      <c r="O71" s="5" t="s">
        <v>35</v>
      </c>
      <c r="P71" s="5" t="s">
        <v>36</v>
      </c>
      <c r="Q71" s="5" t="str">
        <f>CONCATENATE("X",H71)</f>
        <v>X0</v>
      </c>
      <c r="R71" s="5" t="s">
        <v>37</v>
      </c>
    </row>
    <row r="72" spans="1:18" ht="15" x14ac:dyDescent="0.25">
      <c r="A72" s="131">
        <f ca="1">IF($E$2="X",0,IF(J73&gt;2,H71,J73))</f>
        <v>0</v>
      </c>
      <c r="B72" s="100"/>
      <c r="C72" s="123" t="str">
        <f ca="1">IF(PORTADA!$E$35="A",CONCATENATE(I72," ",G72),"")</f>
        <v>a)  0</v>
      </c>
      <c r="D72" s="102"/>
      <c r="G72" s="13">
        <f>IF(L75="FIN","",LOOKUP(I71,DATOS!A:A,DATOS!J:J))</f>
        <v>0</v>
      </c>
      <c r="I72" s="10" t="s">
        <v>44</v>
      </c>
      <c r="J72" s="5" t="s">
        <v>5</v>
      </c>
      <c r="K72" s="5">
        <f>IF(L72&gt;0,0,O72)</f>
        <v>0</v>
      </c>
      <c r="L72" s="5">
        <f>IF(O73&gt;0,1,0)</f>
        <v>0</v>
      </c>
      <c r="M72" s="5">
        <f>IF(L72=1,-1/COUNTA(P72:P75),0)</f>
        <v>0</v>
      </c>
      <c r="N72" s="5">
        <f>COUNTA(B72:B75)</f>
        <v>0</v>
      </c>
      <c r="O72" s="5">
        <f>COUNTIF(Q72:Q75,Q71)</f>
        <v>0</v>
      </c>
      <c r="P72" s="6" t="s">
        <v>0</v>
      </c>
      <c r="Q72" s="5" t="str">
        <f>CONCATENATE(B72,P72)</f>
        <v>A</v>
      </c>
      <c r="R72" s="5">
        <f>IF(O72&gt;0,O72+N72,N72*3)</f>
        <v>0</v>
      </c>
    </row>
    <row r="73" spans="1:18" ht="15" x14ac:dyDescent="0.25">
      <c r="A73" s="131"/>
      <c r="B73" s="100"/>
      <c r="C73" s="123" t="str">
        <f ca="1">IF(PORTADA!$E$35="A",CONCATENATE(I73," ",G73),"")</f>
        <v>b)  0</v>
      </c>
      <c r="D73" s="102"/>
      <c r="G73" s="13">
        <f>IF(L75="FIN","",LOOKUP(I71,DATOS!A:A,DATOS!K:K))</f>
        <v>0</v>
      </c>
      <c r="I73" s="10" t="s">
        <v>45</v>
      </c>
      <c r="J73" s="5">
        <f ca="1">IF(PORTADA!$E$35="A",R72,0)</f>
        <v>0</v>
      </c>
      <c r="K73" s="5"/>
      <c r="L73" s="5"/>
      <c r="M73" s="5"/>
      <c r="N73" s="5"/>
      <c r="O73" s="5">
        <f>N72-O72</f>
        <v>0</v>
      </c>
      <c r="P73" s="6" t="s">
        <v>1</v>
      </c>
      <c r="Q73" s="5" t="str">
        <f>CONCATENATE(B73,P73)</f>
        <v>B</v>
      </c>
      <c r="R73" s="5"/>
    </row>
    <row r="74" spans="1:18" ht="15" x14ac:dyDescent="0.25">
      <c r="A74" s="131"/>
      <c r="B74" s="100"/>
      <c r="C74" s="123" t="str">
        <f ca="1">IF(PORTADA!$E$35="A",CONCATENATE(I74," ",G74),"")</f>
        <v>c)  0</v>
      </c>
      <c r="D74" s="102"/>
      <c r="G74" s="13">
        <f>IF(L75="FIN","",LOOKUP(I71,DATOS!A:A,DATOS!L:L))</f>
        <v>0</v>
      </c>
      <c r="I74" s="10" t="s">
        <v>46</v>
      </c>
      <c r="J74" s="5"/>
      <c r="K74" s="5"/>
      <c r="L74" s="5"/>
      <c r="M74" s="5"/>
      <c r="N74" s="5"/>
      <c r="O74" s="5"/>
      <c r="P74" s="6" t="s">
        <v>2</v>
      </c>
      <c r="Q74" s="5" t="str">
        <f>CONCATENATE(B74,P74)</f>
        <v>C</v>
      </c>
      <c r="R74" s="5"/>
    </row>
    <row r="75" spans="1:18" ht="15" x14ac:dyDescent="0.25">
      <c r="A75" s="131"/>
      <c r="B75" s="100"/>
      <c r="C75" s="123" t="str">
        <f ca="1">IF(PORTADA!$E$35="A",CONCATENATE(I75," ",G75),"")</f>
        <v>d) 0</v>
      </c>
      <c r="D75" s="102"/>
      <c r="G75" s="13">
        <f>IF(L75="FIN","",LOOKUP(I71,DATOS!A:A,DATOS!M:M))</f>
        <v>0</v>
      </c>
      <c r="I75" s="10" t="s">
        <v>47</v>
      </c>
      <c r="J75" s="17">
        <f>LOOKUP(I71,DATOS!A:A,DATOS!F:F)</f>
        <v>12</v>
      </c>
      <c r="K75" s="18" t="str">
        <f>LOOKUP(I71,DATOS!A:A,DATOS!D:D)</f>
        <v>TEST 5</v>
      </c>
      <c r="L75" s="16" t="str">
        <f>IF(J75=J71,"","FIN")</f>
        <v/>
      </c>
      <c r="M75" s="5"/>
      <c r="N75" s="5"/>
      <c r="O75" s="5"/>
      <c r="P75" s="6" t="s">
        <v>3</v>
      </c>
      <c r="Q75" s="5" t="str">
        <f>CONCATENATE(B75,P75)</f>
        <v>D</v>
      </c>
      <c r="R75" s="5"/>
    </row>
    <row r="76" spans="1:18" ht="15" x14ac:dyDescent="0.25">
      <c r="A76" s="92"/>
      <c r="B76" s="103"/>
      <c r="C76" s="126"/>
      <c r="D76" s="104"/>
    </row>
    <row r="77" spans="1:18" ht="15" x14ac:dyDescent="0.25">
      <c r="A77" s="92"/>
      <c r="B77" s="97"/>
      <c r="C77" s="122" t="str">
        <f ca="1">IF(PORTADA!$E$35="A",CONCATENATE(J77,".- ",G77),"")</f>
        <v>13.- 0</v>
      </c>
      <c r="D77" s="99"/>
      <c r="E77" s="92"/>
      <c r="F77" s="92"/>
      <c r="G77" s="15">
        <f>IF(L81="FIN","",LOOKUP(I77,DATOS!A:A,DATOS!G:G))</f>
        <v>0</v>
      </c>
      <c r="H77" s="15">
        <f>IF(L81="FIN",0,LOOKUP(I77,DATOS!A:A,DATOS!N:N))</f>
        <v>0</v>
      </c>
      <c r="I77" s="10">
        <f>+I71+1</f>
        <v>93</v>
      </c>
      <c r="J77" s="7">
        <f>+J71+1</f>
        <v>13</v>
      </c>
      <c r="K77" s="5" t="s">
        <v>32</v>
      </c>
      <c r="L77" s="5" t="s">
        <v>33</v>
      </c>
      <c r="M77" s="5" t="s">
        <v>38</v>
      </c>
      <c r="N77" s="5" t="s">
        <v>34</v>
      </c>
      <c r="O77" s="5" t="s">
        <v>35</v>
      </c>
      <c r="P77" s="5" t="s">
        <v>36</v>
      </c>
      <c r="Q77" s="5" t="str">
        <f>CONCATENATE("X",H77)</f>
        <v>X0</v>
      </c>
      <c r="R77" s="5" t="s">
        <v>37</v>
      </c>
    </row>
    <row r="78" spans="1:18" ht="15" x14ac:dyDescent="0.25">
      <c r="A78" s="131">
        <f ca="1">IF($E$2="X",0,IF(J79&gt;2,H77,J79))</f>
        <v>0</v>
      </c>
      <c r="B78" s="100"/>
      <c r="C78" s="123" t="str">
        <f ca="1">IF(PORTADA!$E$35="A",CONCATENATE(I78," ",G78),"")</f>
        <v>a)  0</v>
      </c>
      <c r="D78" s="102"/>
      <c r="G78" s="13">
        <f>IF(L81="FIN","",LOOKUP(I77,DATOS!A:A,DATOS!J:J))</f>
        <v>0</v>
      </c>
      <c r="I78" s="10" t="s">
        <v>44</v>
      </c>
      <c r="J78" s="5" t="s">
        <v>5</v>
      </c>
      <c r="K78" s="5">
        <f>IF(L78&gt;0,0,O78)</f>
        <v>0</v>
      </c>
      <c r="L78" s="5">
        <f>IF(O79&gt;0,1,0)</f>
        <v>0</v>
      </c>
      <c r="M78" s="5">
        <f>IF(L78=1,-1/COUNTA(P78:P81),0)</f>
        <v>0</v>
      </c>
      <c r="N78" s="5">
        <f>COUNTA(B78:B81)</f>
        <v>0</v>
      </c>
      <c r="O78" s="5">
        <f>COUNTIF(Q78:Q81,Q77)</f>
        <v>0</v>
      </c>
      <c r="P78" s="6" t="s">
        <v>0</v>
      </c>
      <c r="Q78" s="5" t="str">
        <f>CONCATENATE(B78,P78)</f>
        <v>A</v>
      </c>
      <c r="R78" s="5">
        <f>IF(O78&gt;0,O78+N78,N78*3)</f>
        <v>0</v>
      </c>
    </row>
    <row r="79" spans="1:18" ht="15" x14ac:dyDescent="0.25">
      <c r="A79" s="131"/>
      <c r="B79" s="100"/>
      <c r="C79" s="123" t="str">
        <f ca="1">IF(PORTADA!$E$35="A",CONCATENATE(I79," ",G79),"")</f>
        <v>b)  0</v>
      </c>
      <c r="D79" s="102"/>
      <c r="G79" s="13">
        <f>IF(L81="FIN","",LOOKUP(I77,DATOS!A:A,DATOS!K:K))</f>
        <v>0</v>
      </c>
      <c r="I79" s="10" t="s">
        <v>45</v>
      </c>
      <c r="J79" s="5">
        <f ca="1">IF(PORTADA!$E$35="A",R78,0)</f>
        <v>0</v>
      </c>
      <c r="K79" s="5"/>
      <c r="L79" s="5"/>
      <c r="M79" s="5"/>
      <c r="N79" s="5"/>
      <c r="O79" s="5">
        <f>N78-O78</f>
        <v>0</v>
      </c>
      <c r="P79" s="6" t="s">
        <v>1</v>
      </c>
      <c r="Q79" s="5" t="str">
        <f>CONCATENATE(B79,P79)</f>
        <v>B</v>
      </c>
      <c r="R79" s="5"/>
    </row>
    <row r="80" spans="1:18" ht="15" x14ac:dyDescent="0.25">
      <c r="A80" s="131"/>
      <c r="B80" s="100"/>
      <c r="C80" s="123" t="str">
        <f ca="1">IF(PORTADA!$E$35="A",CONCATENATE(I80," ",G80),"")</f>
        <v>c)  0</v>
      </c>
      <c r="D80" s="102"/>
      <c r="G80" s="13">
        <f>IF(L81="FIN","",LOOKUP(I77,DATOS!A:A,DATOS!L:L))</f>
        <v>0</v>
      </c>
      <c r="I80" s="10" t="s">
        <v>46</v>
      </c>
      <c r="J80" s="5"/>
      <c r="K80" s="5"/>
      <c r="L80" s="5"/>
      <c r="M80" s="5"/>
      <c r="N80" s="5"/>
      <c r="O80" s="5"/>
      <c r="P80" s="6" t="s">
        <v>2</v>
      </c>
      <c r="Q80" s="5" t="str">
        <f>CONCATENATE(B80,P80)</f>
        <v>C</v>
      </c>
      <c r="R80" s="5"/>
    </row>
    <row r="81" spans="1:18" ht="15" x14ac:dyDescent="0.25">
      <c r="A81" s="131"/>
      <c r="B81" s="100"/>
      <c r="C81" s="123" t="str">
        <f ca="1">IF(PORTADA!$E$35="A",CONCATENATE(I81," ",G81),"")</f>
        <v>d) 0</v>
      </c>
      <c r="D81" s="102"/>
      <c r="G81" s="13">
        <f>IF(L81="FIN","",LOOKUP(I77,DATOS!A:A,DATOS!M:M))</f>
        <v>0</v>
      </c>
      <c r="I81" s="10" t="s">
        <v>47</v>
      </c>
      <c r="J81" s="17">
        <f>LOOKUP(I77,DATOS!A:A,DATOS!F:F)</f>
        <v>13</v>
      </c>
      <c r="K81" s="18" t="str">
        <f>LOOKUP(I77,DATOS!A:A,DATOS!D:D)</f>
        <v>TEST 5</v>
      </c>
      <c r="L81" s="16" t="str">
        <f>IF(J81=J77,"","FIN")</f>
        <v/>
      </c>
      <c r="M81" s="5"/>
      <c r="N81" s="5"/>
      <c r="O81" s="5"/>
      <c r="P81" s="6" t="s">
        <v>3</v>
      </c>
      <c r="Q81" s="5" t="str">
        <f>CONCATENATE(B81,P81)</f>
        <v>D</v>
      </c>
      <c r="R81" s="5"/>
    </row>
    <row r="82" spans="1:18" ht="15" x14ac:dyDescent="0.25">
      <c r="A82" s="92"/>
      <c r="B82" s="103"/>
      <c r="C82" s="126"/>
      <c r="D82" s="104"/>
    </row>
    <row r="83" spans="1:18" ht="15" x14ac:dyDescent="0.25">
      <c r="A83" s="92"/>
      <c r="B83" s="97"/>
      <c r="C83" s="122" t="str">
        <f ca="1">IF(PORTADA!$E$35="A",CONCATENATE(J83,".- ",G83),"")</f>
        <v>14.- 0</v>
      </c>
      <c r="D83" s="99"/>
      <c r="E83" s="92"/>
      <c r="F83" s="92"/>
      <c r="G83" s="15">
        <f>IF(L87="FIN","",LOOKUP(I83,DATOS!A:A,DATOS!G:G))</f>
        <v>0</v>
      </c>
      <c r="H83" s="15">
        <f>IF(L87="FIN",0,LOOKUP(I83,DATOS!A:A,DATOS!N:N))</f>
        <v>0</v>
      </c>
      <c r="I83" s="10">
        <f>+I77+1</f>
        <v>94</v>
      </c>
      <c r="J83" s="7">
        <f>+J77+1</f>
        <v>14</v>
      </c>
      <c r="K83" s="5" t="s">
        <v>32</v>
      </c>
      <c r="L83" s="5" t="s">
        <v>33</v>
      </c>
      <c r="M83" s="5" t="s">
        <v>38</v>
      </c>
      <c r="N83" s="5" t="s">
        <v>34</v>
      </c>
      <c r="O83" s="5" t="s">
        <v>35</v>
      </c>
      <c r="P83" s="5" t="s">
        <v>36</v>
      </c>
      <c r="Q83" s="5" t="str">
        <f>CONCATENATE("X",H83)</f>
        <v>X0</v>
      </c>
      <c r="R83" s="5" t="s">
        <v>37</v>
      </c>
    </row>
    <row r="84" spans="1:18" ht="15" x14ac:dyDescent="0.25">
      <c r="A84" s="131">
        <f ca="1">IF($E$2="X",0,IF(J85&gt;2,H83,J85))</f>
        <v>0</v>
      </c>
      <c r="B84" s="100"/>
      <c r="C84" s="123" t="str">
        <f ca="1">IF(PORTADA!$E$35="A",CONCATENATE(I84," ",G84),"")</f>
        <v>a)  0</v>
      </c>
      <c r="D84" s="102"/>
      <c r="G84" s="13">
        <f>IF(L87="FIN","",LOOKUP(I83,DATOS!A:A,DATOS!J:J))</f>
        <v>0</v>
      </c>
      <c r="I84" s="10" t="s">
        <v>44</v>
      </c>
      <c r="J84" s="5" t="s">
        <v>5</v>
      </c>
      <c r="K84" s="5">
        <f>IF(L84&gt;0,0,O84)</f>
        <v>0</v>
      </c>
      <c r="L84" s="5">
        <f>IF(O85&gt;0,1,0)</f>
        <v>0</v>
      </c>
      <c r="M84" s="5">
        <f>IF(L84=1,-1/COUNTA(P84:P87),0)</f>
        <v>0</v>
      </c>
      <c r="N84" s="5">
        <f>COUNTA(B84:B87)</f>
        <v>0</v>
      </c>
      <c r="O84" s="5">
        <f>COUNTIF(Q84:Q87,Q83)</f>
        <v>0</v>
      </c>
      <c r="P84" s="6" t="s">
        <v>0</v>
      </c>
      <c r="Q84" s="5" t="str">
        <f>CONCATENATE(B84,P84)</f>
        <v>A</v>
      </c>
      <c r="R84" s="5">
        <f>IF(O84&gt;0,O84+N84,N84*3)</f>
        <v>0</v>
      </c>
    </row>
    <row r="85" spans="1:18" ht="15" x14ac:dyDescent="0.25">
      <c r="A85" s="131"/>
      <c r="B85" s="100"/>
      <c r="C85" s="123" t="str">
        <f ca="1">IF(PORTADA!$E$35="A",CONCATENATE(I85," ",G85),"")</f>
        <v>b)  0</v>
      </c>
      <c r="D85" s="102"/>
      <c r="G85" s="13">
        <f>IF(L87="FIN","",LOOKUP(I83,DATOS!A:A,DATOS!K:K))</f>
        <v>0</v>
      </c>
      <c r="I85" s="10" t="s">
        <v>45</v>
      </c>
      <c r="J85" s="5">
        <f ca="1">IF(PORTADA!$E$35="A",R84,0)</f>
        <v>0</v>
      </c>
      <c r="K85" s="5"/>
      <c r="L85" s="5"/>
      <c r="M85" s="5"/>
      <c r="N85" s="5"/>
      <c r="O85" s="5">
        <f>N84-O84</f>
        <v>0</v>
      </c>
      <c r="P85" s="6" t="s">
        <v>1</v>
      </c>
      <c r="Q85" s="5" t="str">
        <f>CONCATENATE(B85,P85)</f>
        <v>B</v>
      </c>
      <c r="R85" s="5"/>
    </row>
    <row r="86" spans="1:18" ht="15" x14ac:dyDescent="0.25">
      <c r="A86" s="131"/>
      <c r="B86" s="100"/>
      <c r="C86" s="123" t="str">
        <f ca="1">IF(PORTADA!$E$35="A",CONCATENATE(I86," ",G86),"")</f>
        <v>c)  0</v>
      </c>
      <c r="D86" s="102"/>
      <c r="G86" s="13">
        <f>IF(L87="FIN","",LOOKUP(I83,DATOS!A:A,DATOS!L:L))</f>
        <v>0</v>
      </c>
      <c r="I86" s="10" t="s">
        <v>46</v>
      </c>
      <c r="J86" s="5"/>
      <c r="K86" s="5"/>
      <c r="L86" s="5"/>
      <c r="M86" s="5"/>
      <c r="N86" s="5"/>
      <c r="O86" s="5"/>
      <c r="P86" s="6" t="s">
        <v>2</v>
      </c>
      <c r="Q86" s="5" t="str">
        <f>CONCATENATE(B86,P86)</f>
        <v>C</v>
      </c>
      <c r="R86" s="5"/>
    </row>
    <row r="87" spans="1:18" ht="15" x14ac:dyDescent="0.25">
      <c r="A87" s="131"/>
      <c r="B87" s="100"/>
      <c r="C87" s="123" t="str">
        <f ca="1">IF(PORTADA!$E$35="A",CONCATENATE(I87," ",G87),"")</f>
        <v>d) 0</v>
      </c>
      <c r="D87" s="102"/>
      <c r="G87" s="13">
        <f>IF(L87="FIN","",LOOKUP(I83,DATOS!A:A,DATOS!M:M))</f>
        <v>0</v>
      </c>
      <c r="I87" s="10" t="s">
        <v>47</v>
      </c>
      <c r="J87" s="17">
        <f>LOOKUP(I83,DATOS!A:A,DATOS!F:F)</f>
        <v>14</v>
      </c>
      <c r="K87" s="18" t="str">
        <f>LOOKUP(I83,DATOS!A:A,DATOS!D:D)</f>
        <v>TEST 5</v>
      </c>
      <c r="L87" s="16" t="str">
        <f>IF(J87=J83,"","FIN")</f>
        <v/>
      </c>
      <c r="M87" s="5"/>
      <c r="N87" s="5"/>
      <c r="O87" s="5"/>
      <c r="P87" s="6" t="s">
        <v>3</v>
      </c>
      <c r="Q87" s="5" t="str">
        <f>CONCATENATE(B87,P87)</f>
        <v>D</v>
      </c>
      <c r="R87" s="5"/>
    </row>
    <row r="88" spans="1:18" ht="15" x14ac:dyDescent="0.25">
      <c r="A88" s="92"/>
      <c r="B88" s="103"/>
      <c r="C88" s="126"/>
      <c r="D88" s="104"/>
    </row>
    <row r="89" spans="1:18" ht="15" x14ac:dyDescent="0.25">
      <c r="A89" s="92"/>
      <c r="B89" s="97"/>
      <c r="C89" s="122" t="str">
        <f ca="1">IF(PORTADA!$E$35="A",CONCATENATE(J89,".- ",G89),"")</f>
        <v>15.- 0</v>
      </c>
      <c r="D89" s="99"/>
      <c r="E89" s="92"/>
      <c r="F89" s="92"/>
      <c r="G89" s="15">
        <f>IF(L93="FIN","",LOOKUP(I89,DATOS!A:A,DATOS!G:G))</f>
        <v>0</v>
      </c>
      <c r="H89" s="15">
        <f>IF(L93="FIN",0,LOOKUP(I89,DATOS!A:A,DATOS!N:N))</f>
        <v>0</v>
      </c>
      <c r="I89" s="10">
        <f>+I83+1</f>
        <v>95</v>
      </c>
      <c r="J89" s="7">
        <f>+J83+1</f>
        <v>15</v>
      </c>
      <c r="K89" s="5" t="s">
        <v>32</v>
      </c>
      <c r="L89" s="5" t="s">
        <v>33</v>
      </c>
      <c r="M89" s="5" t="s">
        <v>38</v>
      </c>
      <c r="N89" s="5" t="s">
        <v>34</v>
      </c>
      <c r="O89" s="5" t="s">
        <v>35</v>
      </c>
      <c r="P89" s="5" t="s">
        <v>36</v>
      </c>
      <c r="Q89" s="5" t="str">
        <f>CONCATENATE("X",H89)</f>
        <v>X0</v>
      </c>
      <c r="R89" s="5" t="s">
        <v>37</v>
      </c>
    </row>
    <row r="90" spans="1:18" ht="15" x14ac:dyDescent="0.25">
      <c r="A90" s="131">
        <f ca="1">IF($E$2="X",0,IF(J91&gt;2,H89,J91))</f>
        <v>0</v>
      </c>
      <c r="B90" s="100"/>
      <c r="C90" s="123" t="str">
        <f ca="1">IF(PORTADA!$E$35="A",CONCATENATE(I90," ",G90),"")</f>
        <v>a)  0</v>
      </c>
      <c r="D90" s="102"/>
      <c r="G90" s="13">
        <f>IF(L93="FIN","",LOOKUP(I89,DATOS!A:A,DATOS!J:J))</f>
        <v>0</v>
      </c>
      <c r="I90" s="10" t="s">
        <v>44</v>
      </c>
      <c r="J90" s="5" t="s">
        <v>5</v>
      </c>
      <c r="K90" s="5">
        <f>IF(L90&gt;0,0,O90)</f>
        <v>0</v>
      </c>
      <c r="L90" s="5">
        <f>IF(O91&gt;0,1,0)</f>
        <v>0</v>
      </c>
      <c r="M90" s="5">
        <f>IF(L90=1,-1/COUNTA(P90:P93),0)</f>
        <v>0</v>
      </c>
      <c r="N90" s="5">
        <f>COUNTA(B90:B93)</f>
        <v>0</v>
      </c>
      <c r="O90" s="5">
        <f>COUNTIF(Q90:Q93,Q89)</f>
        <v>0</v>
      </c>
      <c r="P90" s="6" t="s">
        <v>0</v>
      </c>
      <c r="Q90" s="5" t="str">
        <f>CONCATENATE(B90,P90)</f>
        <v>A</v>
      </c>
      <c r="R90" s="5">
        <f>IF(O90&gt;0,O90+N90,N90*3)</f>
        <v>0</v>
      </c>
    </row>
    <row r="91" spans="1:18" ht="15" x14ac:dyDescent="0.25">
      <c r="A91" s="131"/>
      <c r="B91" s="100"/>
      <c r="C91" s="123" t="str">
        <f ca="1">IF(PORTADA!$E$35="A",CONCATENATE(I91," ",G91),"")</f>
        <v>b)  0</v>
      </c>
      <c r="D91" s="102"/>
      <c r="G91" s="13">
        <f>IF(L93="FIN","",LOOKUP(I89,DATOS!A:A,DATOS!K:K))</f>
        <v>0</v>
      </c>
      <c r="I91" s="10" t="s">
        <v>45</v>
      </c>
      <c r="J91" s="5">
        <f ca="1">IF(PORTADA!$E$35="A",R90,0)</f>
        <v>0</v>
      </c>
      <c r="K91" s="5"/>
      <c r="L91" s="5"/>
      <c r="M91" s="5"/>
      <c r="N91" s="5"/>
      <c r="O91" s="5">
        <f>N90-O90</f>
        <v>0</v>
      </c>
      <c r="P91" s="6" t="s">
        <v>1</v>
      </c>
      <c r="Q91" s="5" t="str">
        <f>CONCATENATE(B91,P91)</f>
        <v>B</v>
      </c>
      <c r="R91" s="5"/>
    </row>
    <row r="92" spans="1:18" ht="15" x14ac:dyDescent="0.25">
      <c r="A92" s="131"/>
      <c r="B92" s="100"/>
      <c r="C92" s="123" t="str">
        <f ca="1">IF(PORTADA!$E$35="A",CONCATENATE(I92," ",G92),"")</f>
        <v>c)  0</v>
      </c>
      <c r="D92" s="102"/>
      <c r="G92" s="13">
        <f>IF(L93="FIN","",LOOKUP(I89,DATOS!A:A,DATOS!L:L))</f>
        <v>0</v>
      </c>
      <c r="I92" s="10" t="s">
        <v>46</v>
      </c>
      <c r="J92" s="5"/>
      <c r="K92" s="5"/>
      <c r="L92" s="5"/>
      <c r="M92" s="5"/>
      <c r="N92" s="5"/>
      <c r="O92" s="5"/>
      <c r="P92" s="6" t="s">
        <v>2</v>
      </c>
      <c r="Q92" s="5" t="str">
        <f>CONCATENATE(B92,P92)</f>
        <v>C</v>
      </c>
      <c r="R92" s="5"/>
    </row>
    <row r="93" spans="1:18" ht="15" x14ac:dyDescent="0.25">
      <c r="A93" s="131"/>
      <c r="B93" s="100"/>
      <c r="C93" s="123" t="str">
        <f ca="1">IF(PORTADA!$E$35="A",CONCATENATE(I93," ",G93),"")</f>
        <v>d) 0</v>
      </c>
      <c r="D93" s="102"/>
      <c r="G93" s="13">
        <f>IF(L93="FIN","",LOOKUP(I89,DATOS!A:A,DATOS!M:M))</f>
        <v>0</v>
      </c>
      <c r="I93" s="10" t="s">
        <v>47</v>
      </c>
      <c r="J93" s="17">
        <f>LOOKUP(I89,DATOS!A:A,DATOS!F:F)</f>
        <v>15</v>
      </c>
      <c r="K93" s="18" t="str">
        <f>LOOKUP(I89,DATOS!A:A,DATOS!D:D)</f>
        <v>TEST 5</v>
      </c>
      <c r="L93" s="16" t="str">
        <f>IF(J93=J89,"","FIN")</f>
        <v/>
      </c>
      <c r="M93" s="5"/>
      <c r="N93" s="5"/>
      <c r="O93" s="5"/>
      <c r="P93" s="6" t="s">
        <v>3</v>
      </c>
      <c r="Q93" s="5" t="str">
        <f>CONCATENATE(B93,P93)</f>
        <v>D</v>
      </c>
      <c r="R93" s="5"/>
    </row>
    <row r="94" spans="1:18" ht="15" x14ac:dyDescent="0.25">
      <c r="A94" s="92"/>
      <c r="B94" s="103"/>
      <c r="C94" s="126"/>
      <c r="D94" s="104"/>
    </row>
    <row r="95" spans="1:18" ht="15" x14ac:dyDescent="0.25">
      <c r="A95" s="92"/>
      <c r="B95" s="97"/>
      <c r="C95" s="122" t="str">
        <f ca="1">IF(PORTADA!$E$35="A",CONCATENATE(J95,".- ",G95),"")</f>
        <v>16.- 0</v>
      </c>
      <c r="D95" s="99"/>
      <c r="E95" s="92"/>
      <c r="F95" s="92"/>
      <c r="G95" s="15">
        <f>IF(L99="FIN","",LOOKUP(I95,DATOS!A:A,DATOS!G:G))</f>
        <v>0</v>
      </c>
      <c r="H95" s="15">
        <f>IF(L99="FIN",0,LOOKUP(I95,DATOS!A:A,DATOS!N:N))</f>
        <v>0</v>
      </c>
      <c r="I95" s="10">
        <f>+I89+1</f>
        <v>96</v>
      </c>
      <c r="J95" s="7">
        <f>+J89+1</f>
        <v>16</v>
      </c>
      <c r="K95" s="5" t="s">
        <v>32</v>
      </c>
      <c r="L95" s="5" t="s">
        <v>33</v>
      </c>
      <c r="M95" s="5" t="s">
        <v>38</v>
      </c>
      <c r="N95" s="5" t="s">
        <v>34</v>
      </c>
      <c r="O95" s="5" t="s">
        <v>35</v>
      </c>
      <c r="P95" s="5" t="s">
        <v>36</v>
      </c>
      <c r="Q95" s="5" t="str">
        <f>CONCATENATE("X",H95)</f>
        <v>X0</v>
      </c>
      <c r="R95" s="5" t="s">
        <v>37</v>
      </c>
    </row>
    <row r="96" spans="1:18" ht="15" x14ac:dyDescent="0.25">
      <c r="A96" s="131">
        <f ca="1">IF($E$2="X",0,IF(J97&gt;2,H95,J97))</f>
        <v>0</v>
      </c>
      <c r="B96" s="100"/>
      <c r="C96" s="123" t="str">
        <f ca="1">IF(PORTADA!$E$35="A",CONCATENATE(I96," ",G96),"")</f>
        <v>a)  0</v>
      </c>
      <c r="D96" s="102"/>
      <c r="G96" s="13">
        <f>IF(L99="FIN","",LOOKUP(I95,DATOS!A:A,DATOS!J:J))</f>
        <v>0</v>
      </c>
      <c r="I96" s="10" t="s">
        <v>44</v>
      </c>
      <c r="J96" s="5" t="s">
        <v>5</v>
      </c>
      <c r="K96" s="5">
        <f>IF(L96&gt;0,0,O96)</f>
        <v>0</v>
      </c>
      <c r="L96" s="5">
        <f>IF(O97&gt;0,1,0)</f>
        <v>0</v>
      </c>
      <c r="M96" s="5">
        <f>IF(L96=1,-1/COUNTA(P96:P99),0)</f>
        <v>0</v>
      </c>
      <c r="N96" s="5">
        <f>COUNTA(B96:B99)</f>
        <v>0</v>
      </c>
      <c r="O96" s="5">
        <f>COUNTIF(Q96:Q99,Q95)</f>
        <v>0</v>
      </c>
      <c r="P96" s="6" t="s">
        <v>0</v>
      </c>
      <c r="Q96" s="5" t="str">
        <f>CONCATENATE(B96,P96)</f>
        <v>A</v>
      </c>
      <c r="R96" s="5">
        <f>IF(O96&gt;0,O96+N96,N96*3)</f>
        <v>0</v>
      </c>
    </row>
    <row r="97" spans="1:18" ht="15" x14ac:dyDescent="0.25">
      <c r="A97" s="131"/>
      <c r="B97" s="100"/>
      <c r="C97" s="123" t="str">
        <f ca="1">IF(PORTADA!$E$35="A",CONCATENATE(I97," ",G97),"")</f>
        <v>b)  0</v>
      </c>
      <c r="D97" s="102"/>
      <c r="G97" s="13">
        <f>IF(L99="FIN","",LOOKUP(I95,DATOS!A:A,DATOS!K:K))</f>
        <v>0</v>
      </c>
      <c r="I97" s="10" t="s">
        <v>45</v>
      </c>
      <c r="J97" s="5">
        <f ca="1">IF(PORTADA!$E$35="A",R96,0)</f>
        <v>0</v>
      </c>
      <c r="K97" s="5"/>
      <c r="L97" s="5"/>
      <c r="M97" s="5"/>
      <c r="N97" s="5"/>
      <c r="O97" s="5">
        <f>N96-O96</f>
        <v>0</v>
      </c>
      <c r="P97" s="6" t="s">
        <v>1</v>
      </c>
      <c r="Q97" s="5" t="str">
        <f>CONCATENATE(B97,P97)</f>
        <v>B</v>
      </c>
      <c r="R97" s="5"/>
    </row>
    <row r="98" spans="1:18" ht="15" x14ac:dyDescent="0.25">
      <c r="A98" s="131"/>
      <c r="B98" s="100"/>
      <c r="C98" s="123" t="str">
        <f ca="1">IF(PORTADA!$E$35="A",CONCATENATE(I98," ",G98),"")</f>
        <v>c)  0</v>
      </c>
      <c r="D98" s="102"/>
      <c r="G98" s="13">
        <f>IF(L99="FIN","",LOOKUP(I95,DATOS!A:A,DATOS!L:L))</f>
        <v>0</v>
      </c>
      <c r="I98" s="10" t="s">
        <v>46</v>
      </c>
      <c r="J98" s="5"/>
      <c r="K98" s="5"/>
      <c r="L98" s="5"/>
      <c r="M98" s="5"/>
      <c r="N98" s="5"/>
      <c r="O98" s="5"/>
      <c r="P98" s="6" t="s">
        <v>2</v>
      </c>
      <c r="Q98" s="5" t="str">
        <f>CONCATENATE(B98,P98)</f>
        <v>C</v>
      </c>
      <c r="R98" s="5"/>
    </row>
    <row r="99" spans="1:18" ht="15" x14ac:dyDescent="0.25">
      <c r="A99" s="131"/>
      <c r="B99" s="100"/>
      <c r="C99" s="123" t="str">
        <f ca="1">IF(PORTADA!$E$35="A",CONCATENATE(I99," ",G99),"")</f>
        <v>d) 0</v>
      </c>
      <c r="D99" s="102"/>
      <c r="G99" s="13">
        <f>IF(L99="FIN","",LOOKUP(I95,DATOS!A:A,DATOS!M:M))</f>
        <v>0</v>
      </c>
      <c r="I99" s="10" t="s">
        <v>47</v>
      </c>
      <c r="J99" s="17">
        <f>LOOKUP(I95,DATOS!A:A,DATOS!F:F)</f>
        <v>16</v>
      </c>
      <c r="K99" s="18" t="str">
        <f>LOOKUP(I95,DATOS!A:A,DATOS!D:D)</f>
        <v>TEST 5</v>
      </c>
      <c r="L99" s="16" t="str">
        <f>IF(J99=J95,"","FIN")</f>
        <v/>
      </c>
      <c r="M99" s="5"/>
      <c r="N99" s="5"/>
      <c r="O99" s="5"/>
      <c r="P99" s="6" t="s">
        <v>3</v>
      </c>
      <c r="Q99" s="5" t="str">
        <f>CONCATENATE(B99,P99)</f>
        <v>D</v>
      </c>
      <c r="R99" s="5"/>
    </row>
    <row r="100" spans="1:18" ht="15" x14ac:dyDescent="0.25">
      <c r="A100" s="92"/>
      <c r="B100" s="103"/>
      <c r="C100" s="126"/>
      <c r="D100" s="104"/>
    </row>
    <row r="101" spans="1:18" ht="15" x14ac:dyDescent="0.25">
      <c r="A101" s="92"/>
      <c r="B101" s="97"/>
      <c r="C101" s="122" t="str">
        <f ca="1">IF(PORTADA!$E$35="A",CONCATENATE(J101,".- ",G101),"")</f>
        <v>17.- 0</v>
      </c>
      <c r="D101" s="99"/>
      <c r="E101" s="92"/>
      <c r="F101" s="92"/>
      <c r="G101" s="15">
        <f>IF(L105="FIN","",LOOKUP(I101,DATOS!A:A,DATOS!G:G))</f>
        <v>0</v>
      </c>
      <c r="H101" s="15">
        <f>IF(L105="FIN",0,LOOKUP(I101,DATOS!A:A,DATOS!N:N))</f>
        <v>0</v>
      </c>
      <c r="I101" s="10">
        <f>+I95+1</f>
        <v>97</v>
      </c>
      <c r="J101" s="7">
        <f>+J95+1</f>
        <v>17</v>
      </c>
      <c r="K101" s="5" t="s">
        <v>32</v>
      </c>
      <c r="L101" s="5" t="s">
        <v>33</v>
      </c>
      <c r="M101" s="5" t="s">
        <v>38</v>
      </c>
      <c r="N101" s="5" t="s">
        <v>34</v>
      </c>
      <c r="O101" s="5" t="s">
        <v>35</v>
      </c>
      <c r="P101" s="5" t="s">
        <v>36</v>
      </c>
      <c r="Q101" s="5" t="str">
        <f>CONCATENATE("X",H101)</f>
        <v>X0</v>
      </c>
      <c r="R101" s="5" t="s">
        <v>37</v>
      </c>
    </row>
    <row r="102" spans="1:18" ht="15" x14ac:dyDescent="0.25">
      <c r="A102" s="131">
        <f ca="1">IF($E$2="X",0,IF(J103&gt;2,H101,J103))</f>
        <v>0</v>
      </c>
      <c r="B102" s="100"/>
      <c r="C102" s="123" t="str">
        <f ca="1">IF(PORTADA!$E$35="A",CONCATENATE(I102," ",G102),"")</f>
        <v>a)  0</v>
      </c>
      <c r="D102" s="102"/>
      <c r="G102" s="13">
        <f>IF(L105="FIN","",LOOKUP(I101,DATOS!A:A,DATOS!J:J))</f>
        <v>0</v>
      </c>
      <c r="I102" s="10" t="s">
        <v>44</v>
      </c>
      <c r="J102" s="5" t="s">
        <v>5</v>
      </c>
      <c r="K102" s="5">
        <f>IF(L102&gt;0,0,O102)</f>
        <v>0</v>
      </c>
      <c r="L102" s="5">
        <f>IF(O103&gt;0,1,0)</f>
        <v>0</v>
      </c>
      <c r="M102" s="5">
        <f>IF(L102=1,-1/COUNTA(P102:P105),0)</f>
        <v>0</v>
      </c>
      <c r="N102" s="5">
        <f>COUNTA(B102:B105)</f>
        <v>0</v>
      </c>
      <c r="O102" s="5">
        <f>COUNTIF(Q102:Q105,Q101)</f>
        <v>0</v>
      </c>
      <c r="P102" s="6" t="s">
        <v>0</v>
      </c>
      <c r="Q102" s="5" t="str">
        <f>CONCATENATE(B102,P102)</f>
        <v>A</v>
      </c>
      <c r="R102" s="5">
        <f>IF(O102&gt;0,O102+N102,N102*3)</f>
        <v>0</v>
      </c>
    </row>
    <row r="103" spans="1:18" ht="15" x14ac:dyDescent="0.25">
      <c r="A103" s="131"/>
      <c r="B103" s="100"/>
      <c r="C103" s="123" t="str">
        <f ca="1">IF(PORTADA!$E$35="A",CONCATENATE(I103," ",G103),"")</f>
        <v>b)  0</v>
      </c>
      <c r="D103" s="102"/>
      <c r="G103" s="13">
        <f>IF(L105="FIN","",LOOKUP(I101,DATOS!A:A,DATOS!K:K))</f>
        <v>0</v>
      </c>
      <c r="I103" s="10" t="s">
        <v>45</v>
      </c>
      <c r="J103" s="5">
        <f ca="1">IF(PORTADA!$E$35="A",R102,0)</f>
        <v>0</v>
      </c>
      <c r="K103" s="5"/>
      <c r="L103" s="5"/>
      <c r="M103" s="5"/>
      <c r="N103" s="5"/>
      <c r="O103" s="5">
        <f>N102-O102</f>
        <v>0</v>
      </c>
      <c r="P103" s="6" t="s">
        <v>1</v>
      </c>
      <c r="Q103" s="5" t="str">
        <f>CONCATENATE(B103,P103)</f>
        <v>B</v>
      </c>
      <c r="R103" s="5"/>
    </row>
    <row r="104" spans="1:18" ht="15" x14ac:dyDescent="0.25">
      <c r="A104" s="131"/>
      <c r="B104" s="100"/>
      <c r="C104" s="123" t="str">
        <f ca="1">IF(PORTADA!$E$35="A",CONCATENATE(I104," ",G104),"")</f>
        <v>c)  0</v>
      </c>
      <c r="D104" s="102"/>
      <c r="G104" s="13">
        <f>IF(L105="FIN","",LOOKUP(I101,DATOS!A:A,DATOS!L:L))</f>
        <v>0</v>
      </c>
      <c r="I104" s="10" t="s">
        <v>46</v>
      </c>
      <c r="J104" s="5"/>
      <c r="K104" s="5"/>
      <c r="L104" s="5"/>
      <c r="M104" s="5"/>
      <c r="N104" s="5"/>
      <c r="O104" s="5"/>
      <c r="P104" s="6" t="s">
        <v>2</v>
      </c>
      <c r="Q104" s="5" t="str">
        <f>CONCATENATE(B104,P104)</f>
        <v>C</v>
      </c>
      <c r="R104" s="5"/>
    </row>
    <row r="105" spans="1:18" ht="15" x14ac:dyDescent="0.25">
      <c r="A105" s="131"/>
      <c r="B105" s="100"/>
      <c r="C105" s="123" t="str">
        <f ca="1">IF(PORTADA!$E$35="A",CONCATENATE(I105," ",G105),"")</f>
        <v>d) 0</v>
      </c>
      <c r="D105" s="102"/>
      <c r="G105" s="13">
        <f>IF(L105="FIN","",LOOKUP(I101,DATOS!A:A,DATOS!M:M))</f>
        <v>0</v>
      </c>
      <c r="I105" s="10" t="s">
        <v>47</v>
      </c>
      <c r="J105" s="17">
        <f>LOOKUP(I101,DATOS!A:A,DATOS!F:F)</f>
        <v>17</v>
      </c>
      <c r="K105" s="18" t="str">
        <f>LOOKUP(I101,DATOS!A:A,DATOS!D:D)</f>
        <v>TEST 5</v>
      </c>
      <c r="L105" s="16" t="str">
        <f>IF(J105=J101,"","FIN")</f>
        <v/>
      </c>
      <c r="M105" s="5"/>
      <c r="N105" s="5"/>
      <c r="O105" s="5"/>
      <c r="P105" s="6" t="s">
        <v>3</v>
      </c>
      <c r="Q105" s="5" t="str">
        <f>CONCATENATE(B105,P105)</f>
        <v>D</v>
      </c>
      <c r="R105" s="5"/>
    </row>
    <row r="106" spans="1:18" ht="15" x14ac:dyDescent="0.25">
      <c r="A106" s="92"/>
      <c r="B106" s="103"/>
      <c r="C106" s="126"/>
      <c r="D106" s="104"/>
    </row>
    <row r="107" spans="1:18" ht="15" x14ac:dyDescent="0.25">
      <c r="A107" s="92"/>
      <c r="B107" s="97"/>
      <c r="C107" s="122" t="str">
        <f ca="1">IF(PORTADA!$E$35="A",CONCATENATE(J107,".- ",G107),"")</f>
        <v>18.- 0</v>
      </c>
      <c r="D107" s="99"/>
      <c r="E107" s="92"/>
      <c r="F107" s="92"/>
      <c r="G107" s="15">
        <f>IF(L111="FIN","",LOOKUP(I107,DATOS!A:A,DATOS!G:G))</f>
        <v>0</v>
      </c>
      <c r="H107" s="15">
        <f>IF(L111="FIN",0,LOOKUP(I107,DATOS!A:A,DATOS!N:N))</f>
        <v>0</v>
      </c>
      <c r="I107" s="10">
        <f>+I101+1</f>
        <v>98</v>
      </c>
      <c r="J107" s="7">
        <f>+J101+1</f>
        <v>18</v>
      </c>
      <c r="K107" s="5" t="s">
        <v>32</v>
      </c>
      <c r="L107" s="5" t="s">
        <v>33</v>
      </c>
      <c r="M107" s="5" t="s">
        <v>38</v>
      </c>
      <c r="N107" s="5" t="s">
        <v>34</v>
      </c>
      <c r="O107" s="5" t="s">
        <v>35</v>
      </c>
      <c r="P107" s="5" t="s">
        <v>36</v>
      </c>
      <c r="Q107" s="5" t="str">
        <f>CONCATENATE("X",H107)</f>
        <v>X0</v>
      </c>
      <c r="R107" s="5" t="s">
        <v>37</v>
      </c>
    </row>
    <row r="108" spans="1:18" ht="15" x14ac:dyDescent="0.25">
      <c r="A108" s="131">
        <f ca="1">IF($E$2="X",0,IF(J109&gt;2,H107,J109))</f>
        <v>0</v>
      </c>
      <c r="B108" s="100"/>
      <c r="C108" s="123" t="str">
        <f ca="1">IF(PORTADA!$E$35="A",CONCATENATE(I108," ",G108),"")</f>
        <v>a)  0</v>
      </c>
      <c r="D108" s="102"/>
      <c r="G108" s="13">
        <f>IF(L111="FIN","",LOOKUP(I107,DATOS!A:A,DATOS!J:J))</f>
        <v>0</v>
      </c>
      <c r="I108" s="10" t="s">
        <v>44</v>
      </c>
      <c r="J108" s="5" t="s">
        <v>5</v>
      </c>
      <c r="K108" s="5">
        <f>IF(L108&gt;0,0,O108)</f>
        <v>0</v>
      </c>
      <c r="L108" s="5">
        <f>IF(O109&gt;0,1,0)</f>
        <v>0</v>
      </c>
      <c r="M108" s="5">
        <f>IF(L108=1,-1/COUNTA(P108:P111),0)</f>
        <v>0</v>
      </c>
      <c r="N108" s="5">
        <f>COUNTA(B108:B111)</f>
        <v>0</v>
      </c>
      <c r="O108" s="5">
        <f>COUNTIF(Q108:Q111,Q107)</f>
        <v>0</v>
      </c>
      <c r="P108" s="6" t="s">
        <v>0</v>
      </c>
      <c r="Q108" s="5" t="str">
        <f>CONCATENATE(B108,P108)</f>
        <v>A</v>
      </c>
      <c r="R108" s="5">
        <f>IF(O108&gt;0,O108+N108,N108*3)</f>
        <v>0</v>
      </c>
    </row>
    <row r="109" spans="1:18" ht="15" x14ac:dyDescent="0.25">
      <c r="A109" s="131"/>
      <c r="B109" s="100"/>
      <c r="C109" s="123" t="str">
        <f ca="1">IF(PORTADA!$E$35="A",CONCATENATE(I109," ",G109),"")</f>
        <v>b)  0</v>
      </c>
      <c r="D109" s="102"/>
      <c r="G109" s="13">
        <f>IF(L111="FIN","",LOOKUP(I107,DATOS!A:A,DATOS!K:K))</f>
        <v>0</v>
      </c>
      <c r="I109" s="10" t="s">
        <v>45</v>
      </c>
      <c r="J109" s="5">
        <f ca="1">IF(PORTADA!$E$35="A",R108,0)</f>
        <v>0</v>
      </c>
      <c r="K109" s="5"/>
      <c r="L109" s="5"/>
      <c r="M109" s="5"/>
      <c r="N109" s="5"/>
      <c r="O109" s="5">
        <f>N108-O108</f>
        <v>0</v>
      </c>
      <c r="P109" s="6" t="s">
        <v>1</v>
      </c>
      <c r="Q109" s="5" t="str">
        <f>CONCATENATE(B109,P109)</f>
        <v>B</v>
      </c>
      <c r="R109" s="5"/>
    </row>
    <row r="110" spans="1:18" ht="15" x14ac:dyDescent="0.25">
      <c r="A110" s="131"/>
      <c r="B110" s="100"/>
      <c r="C110" s="123" t="str">
        <f ca="1">IF(PORTADA!$E$35="A",CONCATENATE(I110," ",G110),"")</f>
        <v>c)  0</v>
      </c>
      <c r="D110" s="102"/>
      <c r="G110" s="13">
        <f>IF(L111="FIN","",LOOKUP(I107,DATOS!A:A,DATOS!L:L))</f>
        <v>0</v>
      </c>
      <c r="I110" s="10" t="s">
        <v>46</v>
      </c>
      <c r="J110" s="5"/>
      <c r="K110" s="5"/>
      <c r="L110" s="5"/>
      <c r="M110" s="5"/>
      <c r="N110" s="5"/>
      <c r="O110" s="5"/>
      <c r="P110" s="6" t="s">
        <v>2</v>
      </c>
      <c r="Q110" s="5" t="str">
        <f>CONCATENATE(B110,P110)</f>
        <v>C</v>
      </c>
      <c r="R110" s="5"/>
    </row>
    <row r="111" spans="1:18" ht="15" x14ac:dyDescent="0.25">
      <c r="A111" s="131"/>
      <c r="B111" s="100"/>
      <c r="C111" s="123" t="str">
        <f ca="1">IF(PORTADA!$E$35="A",CONCATENATE(I111," ",G111),"")</f>
        <v>d) 0</v>
      </c>
      <c r="D111" s="102"/>
      <c r="G111" s="13">
        <f>IF(L111="FIN","",LOOKUP(I107,DATOS!A:A,DATOS!M:M))</f>
        <v>0</v>
      </c>
      <c r="I111" s="10" t="s">
        <v>47</v>
      </c>
      <c r="J111" s="17">
        <f>LOOKUP(I107,DATOS!A:A,DATOS!F:F)</f>
        <v>18</v>
      </c>
      <c r="K111" s="18" t="str">
        <f>LOOKUP(I107,DATOS!A:A,DATOS!D:D)</f>
        <v>TEST 5</v>
      </c>
      <c r="L111" s="16" t="str">
        <f>IF(J111=J107,"","FIN")</f>
        <v/>
      </c>
      <c r="M111" s="5"/>
      <c r="N111" s="5"/>
      <c r="O111" s="5"/>
      <c r="P111" s="6" t="s">
        <v>3</v>
      </c>
      <c r="Q111" s="5" t="str">
        <f>CONCATENATE(B111,P111)</f>
        <v>D</v>
      </c>
      <c r="R111" s="5"/>
    </row>
    <row r="112" spans="1:18" ht="15" x14ac:dyDescent="0.25">
      <c r="A112" s="92"/>
      <c r="B112" s="103"/>
      <c r="C112" s="126"/>
      <c r="D112" s="104"/>
    </row>
    <row r="113" spans="1:18" ht="15" x14ac:dyDescent="0.25">
      <c r="A113" s="92"/>
      <c r="B113" s="97"/>
      <c r="C113" s="122" t="str">
        <f ca="1">IF(PORTADA!$E$35="A",CONCATENATE(J113,".- ",G113),"")</f>
        <v>19.- 0</v>
      </c>
      <c r="D113" s="99"/>
      <c r="E113" s="92"/>
      <c r="F113" s="92"/>
      <c r="G113" s="15">
        <f>IF(L117="FIN","",LOOKUP(I113,DATOS!A:A,DATOS!G:G))</f>
        <v>0</v>
      </c>
      <c r="H113" s="15">
        <f>IF(L117="FIN",0,LOOKUP(I113,DATOS!A:A,DATOS!N:N))</f>
        <v>0</v>
      </c>
      <c r="I113" s="10">
        <f>+I107+1</f>
        <v>99</v>
      </c>
      <c r="J113" s="7">
        <f>+J107+1</f>
        <v>19</v>
      </c>
      <c r="K113" s="5" t="s">
        <v>32</v>
      </c>
      <c r="L113" s="5" t="s">
        <v>33</v>
      </c>
      <c r="M113" s="5" t="s">
        <v>38</v>
      </c>
      <c r="N113" s="5" t="s">
        <v>34</v>
      </c>
      <c r="O113" s="5" t="s">
        <v>35</v>
      </c>
      <c r="P113" s="5" t="s">
        <v>36</v>
      </c>
      <c r="Q113" s="5" t="str">
        <f>CONCATENATE("X",H113)</f>
        <v>X0</v>
      </c>
      <c r="R113" s="5" t="s">
        <v>37</v>
      </c>
    </row>
    <row r="114" spans="1:18" ht="15" x14ac:dyDescent="0.25">
      <c r="A114" s="131">
        <f ca="1">IF($E$2="X",0,IF(J115&gt;2,H113,J115))</f>
        <v>0</v>
      </c>
      <c r="B114" s="100"/>
      <c r="C114" s="123" t="str">
        <f ca="1">IF(PORTADA!$E$35="A",CONCATENATE(I114," ",G114),"")</f>
        <v>a)  0</v>
      </c>
      <c r="D114" s="102"/>
      <c r="G114" s="13">
        <f>IF(L117="FIN","",LOOKUP(I113,DATOS!A:A,DATOS!J:J))</f>
        <v>0</v>
      </c>
      <c r="I114" s="10" t="s">
        <v>44</v>
      </c>
      <c r="J114" s="5" t="s">
        <v>5</v>
      </c>
      <c r="K114" s="5">
        <f>IF(L114&gt;0,0,O114)</f>
        <v>0</v>
      </c>
      <c r="L114" s="5">
        <f>IF(O115&gt;0,1,0)</f>
        <v>0</v>
      </c>
      <c r="M114" s="5">
        <f>IF(L114=1,-1/COUNTA(P114:P117),0)</f>
        <v>0</v>
      </c>
      <c r="N114" s="5">
        <f>COUNTA(B114:B117)</f>
        <v>0</v>
      </c>
      <c r="O114" s="5">
        <f>COUNTIF(Q114:Q117,Q113)</f>
        <v>0</v>
      </c>
      <c r="P114" s="6" t="s">
        <v>0</v>
      </c>
      <c r="Q114" s="5" t="str">
        <f>CONCATENATE(B114,P114)</f>
        <v>A</v>
      </c>
      <c r="R114" s="5">
        <f>IF(O114&gt;0,O114+N114,N114*3)</f>
        <v>0</v>
      </c>
    </row>
    <row r="115" spans="1:18" ht="15" x14ac:dyDescent="0.25">
      <c r="A115" s="131"/>
      <c r="B115" s="100"/>
      <c r="C115" s="123" t="str">
        <f ca="1">IF(PORTADA!$E$35="A",CONCATENATE(I115," ",G115),"")</f>
        <v>b)  0</v>
      </c>
      <c r="D115" s="102"/>
      <c r="G115" s="13">
        <f>IF(L117="FIN","",LOOKUP(I113,DATOS!A:A,DATOS!K:K))</f>
        <v>0</v>
      </c>
      <c r="I115" s="10" t="s">
        <v>45</v>
      </c>
      <c r="J115" s="5">
        <f ca="1">IF(PORTADA!$E$35="A",R114,0)</f>
        <v>0</v>
      </c>
      <c r="K115" s="5"/>
      <c r="L115" s="5"/>
      <c r="M115" s="5"/>
      <c r="N115" s="5"/>
      <c r="O115" s="5">
        <f>N114-O114</f>
        <v>0</v>
      </c>
      <c r="P115" s="6" t="s">
        <v>1</v>
      </c>
      <c r="Q115" s="5" t="str">
        <f>CONCATENATE(B115,P115)</f>
        <v>B</v>
      </c>
      <c r="R115" s="5"/>
    </row>
    <row r="116" spans="1:18" ht="15" x14ac:dyDescent="0.25">
      <c r="A116" s="131"/>
      <c r="B116" s="100"/>
      <c r="C116" s="123" t="str">
        <f ca="1">IF(PORTADA!$E$35="A",CONCATENATE(I116," ",G116),"")</f>
        <v>c)  0</v>
      </c>
      <c r="D116" s="102"/>
      <c r="G116" s="13">
        <f>IF(L117="FIN","",LOOKUP(I113,DATOS!A:A,DATOS!L:L))</f>
        <v>0</v>
      </c>
      <c r="I116" s="10" t="s">
        <v>46</v>
      </c>
      <c r="J116" s="5"/>
      <c r="K116" s="5"/>
      <c r="L116" s="5"/>
      <c r="M116" s="5"/>
      <c r="N116" s="5"/>
      <c r="O116" s="5"/>
      <c r="P116" s="6" t="s">
        <v>2</v>
      </c>
      <c r="Q116" s="5" t="str">
        <f>CONCATENATE(B116,P116)</f>
        <v>C</v>
      </c>
      <c r="R116" s="5"/>
    </row>
    <row r="117" spans="1:18" ht="15" x14ac:dyDescent="0.25">
      <c r="A117" s="131"/>
      <c r="B117" s="100"/>
      <c r="C117" s="123" t="str">
        <f ca="1">IF(PORTADA!$E$35="A",CONCATENATE(I117," ",G117),"")</f>
        <v>d) 0</v>
      </c>
      <c r="D117" s="102"/>
      <c r="G117" s="13">
        <f>IF(L117="FIN","",LOOKUP(I113,DATOS!A:A,DATOS!M:M))</f>
        <v>0</v>
      </c>
      <c r="I117" s="10" t="s">
        <v>47</v>
      </c>
      <c r="J117" s="17">
        <f>LOOKUP(I113,DATOS!A:A,DATOS!F:F)</f>
        <v>19</v>
      </c>
      <c r="K117" s="18" t="str">
        <f>LOOKUP(I113,DATOS!A:A,DATOS!D:D)</f>
        <v>TEST 5</v>
      </c>
      <c r="L117" s="16" t="str">
        <f>IF(J117=J113,"","FIN")</f>
        <v/>
      </c>
      <c r="M117" s="5"/>
      <c r="N117" s="5"/>
      <c r="O117" s="5"/>
      <c r="P117" s="6" t="s">
        <v>3</v>
      </c>
      <c r="Q117" s="5" t="str">
        <f>CONCATENATE(B117,P117)</f>
        <v>D</v>
      </c>
      <c r="R117" s="5"/>
    </row>
    <row r="118" spans="1:18" ht="15" x14ac:dyDescent="0.25">
      <c r="A118" s="92"/>
      <c r="B118" s="103"/>
      <c r="C118" s="126"/>
      <c r="D118" s="104"/>
    </row>
    <row r="119" spans="1:18" ht="15" x14ac:dyDescent="0.25">
      <c r="A119" s="92"/>
      <c r="B119" s="97"/>
      <c r="C119" s="122" t="str">
        <f ca="1">IF(PORTADA!$E$35="A",CONCATENATE(J119,".- ",G119),"")</f>
        <v>20.- 0</v>
      </c>
      <c r="D119" s="99"/>
      <c r="E119" s="92"/>
      <c r="F119" s="92"/>
      <c r="G119" s="15">
        <f>IF(L123="FIN","",LOOKUP(I119,DATOS!A:A,DATOS!G:G))</f>
        <v>0</v>
      </c>
      <c r="H119" s="15">
        <f>IF(L123="FIN",0,LOOKUP(I119,DATOS!A:A,DATOS!N:N))</f>
        <v>0</v>
      </c>
      <c r="I119" s="10">
        <f>+I113+1</f>
        <v>100</v>
      </c>
      <c r="J119" s="7">
        <f>+J113+1</f>
        <v>20</v>
      </c>
      <c r="K119" s="5" t="s">
        <v>32</v>
      </c>
      <c r="L119" s="5" t="s">
        <v>33</v>
      </c>
      <c r="M119" s="5" t="s">
        <v>38</v>
      </c>
      <c r="N119" s="5" t="s">
        <v>34</v>
      </c>
      <c r="O119" s="5" t="s">
        <v>35</v>
      </c>
      <c r="P119" s="5" t="s">
        <v>36</v>
      </c>
      <c r="Q119" s="5" t="str">
        <f>CONCATENATE("X",H119)</f>
        <v>X0</v>
      </c>
      <c r="R119" s="5" t="s">
        <v>37</v>
      </c>
    </row>
    <row r="120" spans="1:18" ht="15" x14ac:dyDescent="0.25">
      <c r="A120" s="131">
        <f ca="1">IF($E$2="X",0,IF(J121&gt;2,H119,J121))</f>
        <v>0</v>
      </c>
      <c r="B120" s="100"/>
      <c r="C120" s="123" t="str">
        <f ca="1">IF(PORTADA!$E$35="A",CONCATENATE(I120," ",G120),"")</f>
        <v>a)  0</v>
      </c>
      <c r="D120" s="102"/>
      <c r="G120" s="13">
        <f>IF(L123="FIN","",LOOKUP(I119,DATOS!A:A,DATOS!J:J))</f>
        <v>0</v>
      </c>
      <c r="I120" s="10" t="s">
        <v>44</v>
      </c>
      <c r="J120" s="5" t="s">
        <v>5</v>
      </c>
      <c r="K120" s="5">
        <f>IF(L120&gt;0,0,O120)</f>
        <v>0</v>
      </c>
      <c r="L120" s="5">
        <f>IF(O121&gt;0,1,0)</f>
        <v>0</v>
      </c>
      <c r="M120" s="5">
        <f>IF(L120=1,-1/COUNTA(P120:P123),0)</f>
        <v>0</v>
      </c>
      <c r="N120" s="5">
        <f>COUNTA(B120:B123)</f>
        <v>0</v>
      </c>
      <c r="O120" s="5">
        <f>COUNTIF(Q120:Q123,Q119)</f>
        <v>0</v>
      </c>
      <c r="P120" s="6" t="s">
        <v>0</v>
      </c>
      <c r="Q120" s="5" t="str">
        <f>CONCATENATE(B120,P120)</f>
        <v>A</v>
      </c>
      <c r="R120" s="5">
        <f>IF(O120&gt;0,O120+N120,N120*3)</f>
        <v>0</v>
      </c>
    </row>
    <row r="121" spans="1:18" ht="15" x14ac:dyDescent="0.25">
      <c r="A121" s="131"/>
      <c r="B121" s="100"/>
      <c r="C121" s="123" t="str">
        <f ca="1">IF(PORTADA!$E$35="A",CONCATENATE(I121," ",G121),"")</f>
        <v>b)  0</v>
      </c>
      <c r="D121" s="102"/>
      <c r="G121" s="13">
        <f>IF(L123="FIN","",LOOKUP(I119,DATOS!A:A,DATOS!K:K))</f>
        <v>0</v>
      </c>
      <c r="I121" s="10" t="s">
        <v>45</v>
      </c>
      <c r="J121" s="5">
        <f ca="1">IF(PORTADA!$E$35="A",R120,0)</f>
        <v>0</v>
      </c>
      <c r="K121" s="5"/>
      <c r="L121" s="5"/>
      <c r="M121" s="5"/>
      <c r="N121" s="5"/>
      <c r="O121" s="5">
        <f>N120-O120</f>
        <v>0</v>
      </c>
      <c r="P121" s="6" t="s">
        <v>1</v>
      </c>
      <c r="Q121" s="5" t="str">
        <f>CONCATENATE(B121,P121)</f>
        <v>B</v>
      </c>
      <c r="R121" s="5"/>
    </row>
    <row r="122" spans="1:18" ht="15" x14ac:dyDescent="0.25">
      <c r="A122" s="131"/>
      <c r="B122" s="100"/>
      <c r="C122" s="123" t="str">
        <f ca="1">IF(PORTADA!$E$35="A",CONCATENATE(I122," ",G122),"")</f>
        <v>c)  0</v>
      </c>
      <c r="D122" s="102"/>
      <c r="G122" s="13">
        <f>IF(L123="FIN","",LOOKUP(I119,DATOS!A:A,DATOS!L:L))</f>
        <v>0</v>
      </c>
      <c r="I122" s="10" t="s">
        <v>46</v>
      </c>
      <c r="J122" s="5"/>
      <c r="K122" s="5"/>
      <c r="L122" s="5"/>
      <c r="M122" s="5"/>
      <c r="N122" s="5"/>
      <c r="O122" s="5"/>
      <c r="P122" s="6" t="s">
        <v>2</v>
      </c>
      <c r="Q122" s="5" t="str">
        <f>CONCATENATE(B122,P122)</f>
        <v>C</v>
      </c>
      <c r="R122" s="5"/>
    </row>
    <row r="123" spans="1:18" ht="15" x14ac:dyDescent="0.25">
      <c r="A123" s="131"/>
      <c r="B123" s="100"/>
      <c r="C123" s="123" t="str">
        <f ca="1">IF(PORTADA!$E$35="A",CONCATENATE(I123," ",G123),"")</f>
        <v>d) 0</v>
      </c>
      <c r="D123" s="102"/>
      <c r="G123" s="13">
        <f>IF(L123="FIN","",LOOKUP(I119,DATOS!A:A,DATOS!M:M))</f>
        <v>0</v>
      </c>
      <c r="I123" s="10" t="s">
        <v>47</v>
      </c>
      <c r="J123" s="17">
        <f>LOOKUP(I119,DATOS!A:A,DATOS!F:F)</f>
        <v>20</v>
      </c>
      <c r="K123" s="18" t="str">
        <f>LOOKUP(I119,DATOS!A:A,DATOS!D:D)</f>
        <v>TEST 5</v>
      </c>
      <c r="L123" s="16" t="str">
        <f>IF(J123=J119,"","FIN")</f>
        <v/>
      </c>
      <c r="M123" s="5"/>
      <c r="N123" s="5"/>
      <c r="O123" s="5"/>
      <c r="P123" s="6" t="s">
        <v>3</v>
      </c>
      <c r="Q123" s="5" t="str">
        <f>CONCATENATE(B123,P123)</f>
        <v>D</v>
      </c>
      <c r="R123" s="5"/>
    </row>
    <row r="124" spans="1:18" ht="15" x14ac:dyDescent="0.25">
      <c r="A124" s="92"/>
      <c r="B124" s="103"/>
      <c r="C124" s="126"/>
      <c r="D124" s="104"/>
    </row>
    <row r="125" spans="1:18" ht="15" x14ac:dyDescent="0.25">
      <c r="A125" s="92"/>
      <c r="B125" s="97"/>
      <c r="C125" s="122" t="str">
        <f ca="1">IF(PORTADA!$E$35="A",CONCATENATE(J125,".- ",G125),"")</f>
        <v xml:space="preserve">21.- </v>
      </c>
      <c r="D125" s="99"/>
      <c r="E125" s="92"/>
      <c r="F125" s="92"/>
      <c r="G125" s="15" t="str">
        <f>IF(L129="FIN","",LOOKUP(I125,DATOS!A:A,DATOS!G:G))</f>
        <v/>
      </c>
      <c r="H125" s="15">
        <f>IF(L129="FIN",0,LOOKUP(I125,DATOS!A:A,DATOS!N:N))</f>
        <v>0</v>
      </c>
      <c r="I125" s="10">
        <f>+I119+1</f>
        <v>101</v>
      </c>
      <c r="J125" s="7">
        <f>+J119+1</f>
        <v>21</v>
      </c>
      <c r="K125" s="5" t="s">
        <v>32</v>
      </c>
      <c r="L125" s="5" t="s">
        <v>33</v>
      </c>
      <c r="M125" s="5" t="s">
        <v>38</v>
      </c>
      <c r="N125" s="5" t="s">
        <v>34</v>
      </c>
      <c r="O125" s="5" t="s">
        <v>35</v>
      </c>
      <c r="P125" s="5" t="s">
        <v>36</v>
      </c>
      <c r="Q125" s="5" t="str">
        <f>CONCATENATE("X",H125)</f>
        <v>X0</v>
      </c>
      <c r="R125" s="5" t="s">
        <v>37</v>
      </c>
    </row>
    <row r="126" spans="1:18" ht="15" x14ac:dyDescent="0.25">
      <c r="A126" s="131">
        <f ca="1">IF($E$2="X",0,IF(J127&gt;2,H125,J127))</f>
        <v>0</v>
      </c>
      <c r="B126" s="100"/>
      <c r="C126" s="123" t="str">
        <f ca="1">IF(PORTADA!$E$35="A",CONCATENATE(I126," ",G126),"")</f>
        <v xml:space="preserve">a)  </v>
      </c>
      <c r="D126" s="102"/>
      <c r="G126" s="13" t="str">
        <f>IF(L129="FIN","",LOOKUP(I125,DATOS!A:A,DATOS!J:J))</f>
        <v/>
      </c>
      <c r="I126" s="10" t="s">
        <v>44</v>
      </c>
      <c r="J126" s="5" t="s">
        <v>5</v>
      </c>
      <c r="K126" s="5">
        <f>IF(L126&gt;0,0,O126)</f>
        <v>0</v>
      </c>
      <c r="L126" s="5">
        <f>IF(O127&gt;0,1,0)</f>
        <v>0</v>
      </c>
      <c r="M126" s="5">
        <f>IF(L126=1,-1/COUNTA(P126:P129),0)</f>
        <v>0</v>
      </c>
      <c r="N126" s="5">
        <f>COUNTA(B126:B129)</f>
        <v>0</v>
      </c>
      <c r="O126" s="5">
        <f>COUNTIF(Q126:Q129,Q125)</f>
        <v>0</v>
      </c>
      <c r="P126" s="6" t="s">
        <v>0</v>
      </c>
      <c r="Q126" s="5" t="str">
        <f>CONCATENATE(B126,P126)</f>
        <v>A</v>
      </c>
      <c r="R126" s="5">
        <f>IF(O126&gt;0,O126+N126,N126*3)</f>
        <v>0</v>
      </c>
    </row>
    <row r="127" spans="1:18" ht="15" x14ac:dyDescent="0.25">
      <c r="A127" s="131"/>
      <c r="B127" s="100"/>
      <c r="C127" s="123" t="str">
        <f ca="1">IF(PORTADA!$E$35="A",CONCATENATE(I127," ",G127),"")</f>
        <v xml:space="preserve">b)  </v>
      </c>
      <c r="D127" s="102"/>
      <c r="G127" s="13" t="str">
        <f>IF(L129="FIN","",LOOKUP(I125,DATOS!A:A,DATOS!K:K))</f>
        <v/>
      </c>
      <c r="I127" s="10" t="s">
        <v>45</v>
      </c>
      <c r="J127" s="5">
        <f ca="1">IF(PORTADA!$E$35="A",R126,0)</f>
        <v>0</v>
      </c>
      <c r="K127" s="5"/>
      <c r="L127" s="5"/>
      <c r="M127" s="5"/>
      <c r="N127" s="5"/>
      <c r="O127" s="5">
        <f>N126-O126</f>
        <v>0</v>
      </c>
      <c r="P127" s="6" t="s">
        <v>1</v>
      </c>
      <c r="Q127" s="5" t="str">
        <f>CONCATENATE(B127,P127)</f>
        <v>B</v>
      </c>
      <c r="R127" s="5"/>
    </row>
    <row r="128" spans="1:18" ht="15" x14ac:dyDescent="0.25">
      <c r="A128" s="131"/>
      <c r="B128" s="100"/>
      <c r="C128" s="123" t="str">
        <f ca="1">IF(PORTADA!$E$35="A",CONCATENATE(I128," ",G128),"")</f>
        <v xml:space="preserve">c)  </v>
      </c>
      <c r="D128" s="102"/>
      <c r="G128" s="13" t="str">
        <f>IF(L129="FIN","",LOOKUP(I125,DATOS!A:A,DATOS!L:L))</f>
        <v/>
      </c>
      <c r="I128" s="10" t="s">
        <v>46</v>
      </c>
      <c r="J128" s="5"/>
      <c r="K128" s="5"/>
      <c r="L128" s="5"/>
      <c r="M128" s="5"/>
      <c r="N128" s="5"/>
      <c r="O128" s="5"/>
      <c r="P128" s="6" t="s">
        <v>2</v>
      </c>
      <c r="Q128" s="5" t="str">
        <f>CONCATENATE(B128,P128)</f>
        <v>C</v>
      </c>
      <c r="R128" s="5"/>
    </row>
    <row r="129" spans="1:18" ht="15" x14ac:dyDescent="0.25">
      <c r="A129" s="131"/>
      <c r="B129" s="100"/>
      <c r="C129" s="123" t="str">
        <f ca="1">IF(PORTADA!$E$35="A",CONCATENATE(I129," ",G129),"")</f>
        <v xml:space="preserve">d) </v>
      </c>
      <c r="D129" s="102"/>
      <c r="G129" s="13" t="str">
        <f>IF(L129="FIN","",LOOKUP(I125,DATOS!A:A,DATOS!M:M))</f>
        <v/>
      </c>
      <c r="I129" s="10" t="s">
        <v>47</v>
      </c>
      <c r="J129" s="17">
        <f>LOOKUP(I125,DATOS!A:A,DATOS!F:F)</f>
        <v>1</v>
      </c>
      <c r="K129" s="18" t="str">
        <f>LOOKUP(I125,DATOS!A:A,DATOS!D:D)</f>
        <v>TEST 6</v>
      </c>
      <c r="L129" s="16" t="str">
        <f>IF(J129=J125,"","FIN")</f>
        <v>FIN</v>
      </c>
      <c r="M129" s="5"/>
      <c r="N129" s="5"/>
      <c r="O129" s="5"/>
      <c r="P129" s="6" t="s">
        <v>3</v>
      </c>
      <c r="Q129" s="5" t="str">
        <f>CONCATENATE(B129,P129)</f>
        <v>D</v>
      </c>
      <c r="R129" s="5"/>
    </row>
    <row r="130" spans="1:18" ht="15" x14ac:dyDescent="0.25">
      <c r="A130" s="92"/>
      <c r="B130" s="103"/>
      <c r="C130" s="126"/>
      <c r="D130" s="104"/>
    </row>
    <row r="131" spans="1:18" ht="15" x14ac:dyDescent="0.25">
      <c r="A131" s="92"/>
      <c r="B131" s="97"/>
      <c r="C131" s="122" t="str">
        <f ca="1">IF(PORTADA!$E$35="A",CONCATENATE(J131,".- ",G131),"")</f>
        <v xml:space="preserve">22.- </v>
      </c>
      <c r="D131" s="99"/>
      <c r="E131" s="92"/>
      <c r="F131" s="92"/>
      <c r="G131" s="15" t="str">
        <f>IF(L135="FIN","",LOOKUP(I131,DATOS!A:A,DATOS!G:G))</f>
        <v/>
      </c>
      <c r="H131" s="15">
        <f>IF(L135="FIN",0,LOOKUP(I131,DATOS!A:A,DATOS!N:N))</f>
        <v>0</v>
      </c>
      <c r="I131" s="10">
        <f>+I125+1</f>
        <v>102</v>
      </c>
      <c r="J131" s="7">
        <f>+J125+1</f>
        <v>22</v>
      </c>
      <c r="K131" s="5" t="s">
        <v>32</v>
      </c>
      <c r="L131" s="5" t="s">
        <v>33</v>
      </c>
      <c r="M131" s="5" t="s">
        <v>38</v>
      </c>
      <c r="N131" s="5" t="s">
        <v>34</v>
      </c>
      <c r="O131" s="5" t="s">
        <v>35</v>
      </c>
      <c r="P131" s="5" t="s">
        <v>36</v>
      </c>
      <c r="Q131" s="5" t="str">
        <f>CONCATENATE("X",H131)</f>
        <v>X0</v>
      </c>
      <c r="R131" s="5" t="s">
        <v>37</v>
      </c>
    </row>
    <row r="132" spans="1:18" ht="15" x14ac:dyDescent="0.25">
      <c r="A132" s="131">
        <f ca="1">IF($E$2="X",0,IF(J133&gt;2,H131,J133))</f>
        <v>0</v>
      </c>
      <c r="B132" s="100"/>
      <c r="C132" s="123" t="str">
        <f ca="1">IF(PORTADA!$E$35="A",CONCATENATE(I132," ",G132),"")</f>
        <v xml:space="preserve">a)  </v>
      </c>
      <c r="D132" s="102"/>
      <c r="G132" s="13" t="str">
        <f>IF(L135="FIN","",LOOKUP(I131,DATOS!A:A,DATOS!J:J))</f>
        <v/>
      </c>
      <c r="I132" s="10" t="s">
        <v>44</v>
      </c>
      <c r="J132" s="5" t="s">
        <v>5</v>
      </c>
      <c r="K132" s="5">
        <f>IF(L132&gt;0,0,O132)</f>
        <v>0</v>
      </c>
      <c r="L132" s="5">
        <f>IF(O133&gt;0,1,0)</f>
        <v>0</v>
      </c>
      <c r="M132" s="5">
        <f>IF(L132=1,-1/COUNTA(P132:P135),0)</f>
        <v>0</v>
      </c>
      <c r="N132" s="5">
        <f>COUNTA(B132:B135)</f>
        <v>0</v>
      </c>
      <c r="O132" s="5">
        <f>COUNTIF(Q132:Q135,Q131)</f>
        <v>0</v>
      </c>
      <c r="P132" s="6" t="s">
        <v>0</v>
      </c>
      <c r="Q132" s="5" t="str">
        <f>CONCATENATE(B132,P132)</f>
        <v>A</v>
      </c>
      <c r="R132" s="5">
        <f>IF(O132&gt;0,O132+N132,N132*3)</f>
        <v>0</v>
      </c>
    </row>
    <row r="133" spans="1:18" ht="15" x14ac:dyDescent="0.25">
      <c r="A133" s="131"/>
      <c r="B133" s="100"/>
      <c r="C133" s="123" t="str">
        <f ca="1">IF(PORTADA!$E$35="A",CONCATENATE(I133," ",G133),"")</f>
        <v xml:space="preserve">b)  </v>
      </c>
      <c r="D133" s="102"/>
      <c r="G133" s="13" t="str">
        <f>IF(L135="FIN","",LOOKUP(I131,DATOS!A:A,DATOS!K:K))</f>
        <v/>
      </c>
      <c r="I133" s="10" t="s">
        <v>45</v>
      </c>
      <c r="J133" s="5">
        <f ca="1">IF(PORTADA!$E$35="A",R132,0)</f>
        <v>0</v>
      </c>
      <c r="K133" s="5"/>
      <c r="L133" s="5"/>
      <c r="M133" s="5"/>
      <c r="N133" s="5"/>
      <c r="O133" s="5">
        <f>N132-O132</f>
        <v>0</v>
      </c>
      <c r="P133" s="6" t="s">
        <v>1</v>
      </c>
      <c r="Q133" s="5" t="str">
        <f>CONCATENATE(B133,P133)</f>
        <v>B</v>
      </c>
      <c r="R133" s="5"/>
    </row>
    <row r="134" spans="1:18" ht="15" x14ac:dyDescent="0.25">
      <c r="A134" s="131"/>
      <c r="B134" s="100"/>
      <c r="C134" s="123" t="str">
        <f ca="1">IF(PORTADA!$E$35="A",CONCATENATE(I134," ",G134),"")</f>
        <v xml:space="preserve">c)  </v>
      </c>
      <c r="D134" s="102"/>
      <c r="G134" s="13" t="str">
        <f>IF(L135="FIN","",LOOKUP(I131,DATOS!A:A,DATOS!L:L))</f>
        <v/>
      </c>
      <c r="I134" s="10" t="s">
        <v>46</v>
      </c>
      <c r="J134" s="5"/>
      <c r="K134" s="5"/>
      <c r="L134" s="5"/>
      <c r="M134" s="5"/>
      <c r="N134" s="5"/>
      <c r="O134" s="5"/>
      <c r="P134" s="6" t="s">
        <v>2</v>
      </c>
      <c r="Q134" s="5" t="str">
        <f>CONCATENATE(B134,P134)</f>
        <v>C</v>
      </c>
      <c r="R134" s="5"/>
    </row>
    <row r="135" spans="1:18" ht="15" x14ac:dyDescent="0.25">
      <c r="A135" s="131"/>
      <c r="B135" s="100"/>
      <c r="C135" s="123" t="str">
        <f ca="1">IF(PORTADA!$E$35="A",CONCATENATE(I135," ",G135),"")</f>
        <v xml:space="preserve">d) </v>
      </c>
      <c r="D135" s="102"/>
      <c r="G135" s="13" t="str">
        <f>IF(L135="FIN","",LOOKUP(I131,DATOS!A:A,DATOS!M:M))</f>
        <v/>
      </c>
      <c r="I135" s="10" t="s">
        <v>47</v>
      </c>
      <c r="J135" s="17">
        <f>LOOKUP(I131,DATOS!A:A,DATOS!F:F)</f>
        <v>2</v>
      </c>
      <c r="K135" s="18" t="str">
        <f>LOOKUP(I131,DATOS!A:A,DATOS!D:D)</f>
        <v>TEST 6</v>
      </c>
      <c r="L135" s="16" t="str">
        <f>IF(J135=J131,"","FIN")</f>
        <v>FIN</v>
      </c>
      <c r="M135" s="5"/>
      <c r="N135" s="5"/>
      <c r="O135" s="5"/>
      <c r="P135" s="6" t="s">
        <v>3</v>
      </c>
      <c r="Q135" s="5" t="str">
        <f>CONCATENATE(B135,P135)</f>
        <v>D</v>
      </c>
      <c r="R135" s="5"/>
    </row>
    <row r="136" spans="1:18" ht="15" x14ac:dyDescent="0.25">
      <c r="A136" s="92"/>
      <c r="B136" s="103"/>
      <c r="C136" s="126"/>
      <c r="D136" s="104"/>
    </row>
    <row r="137" spans="1:18" ht="15" x14ac:dyDescent="0.25">
      <c r="A137" s="92"/>
      <c r="B137" s="97"/>
      <c r="C137" s="122" t="str">
        <f ca="1">IF(PORTADA!$E$35="A",CONCATENATE(J137,".- ",G137),"")</f>
        <v xml:space="preserve">23.- </v>
      </c>
      <c r="D137" s="99"/>
      <c r="E137" s="92"/>
      <c r="F137" s="92"/>
      <c r="G137" s="15" t="str">
        <f>IF(L141="FIN","",LOOKUP(I137,DATOS!A:A,DATOS!G:G))</f>
        <v/>
      </c>
      <c r="H137" s="15">
        <f>IF(L141="FIN",0,LOOKUP(I137,DATOS!A:A,DATOS!N:N))</f>
        <v>0</v>
      </c>
      <c r="I137" s="10">
        <f>+I131+1</f>
        <v>103</v>
      </c>
      <c r="J137" s="7">
        <f>+J131+1</f>
        <v>23</v>
      </c>
      <c r="K137" s="5" t="s">
        <v>32</v>
      </c>
      <c r="L137" s="5" t="s">
        <v>33</v>
      </c>
      <c r="M137" s="5" t="s">
        <v>38</v>
      </c>
      <c r="N137" s="5" t="s">
        <v>34</v>
      </c>
      <c r="O137" s="5" t="s">
        <v>35</v>
      </c>
      <c r="P137" s="5" t="s">
        <v>36</v>
      </c>
      <c r="Q137" s="5" t="str">
        <f>CONCATENATE("X",H137)</f>
        <v>X0</v>
      </c>
      <c r="R137" s="5" t="s">
        <v>37</v>
      </c>
    </row>
    <row r="138" spans="1:18" ht="15" x14ac:dyDescent="0.25">
      <c r="A138" s="131">
        <f ca="1">IF($E$2="X",0,IF(J139&gt;2,H137,J139))</f>
        <v>0</v>
      </c>
      <c r="B138" s="100"/>
      <c r="C138" s="123" t="str">
        <f ca="1">IF(PORTADA!$E$35="A",CONCATENATE(I138," ",G138),"")</f>
        <v xml:space="preserve">a)  </v>
      </c>
      <c r="D138" s="102"/>
      <c r="G138" s="13" t="str">
        <f>IF(L141="FIN","",LOOKUP(I137,DATOS!A:A,DATOS!J:J))</f>
        <v/>
      </c>
      <c r="I138" s="10" t="s">
        <v>44</v>
      </c>
      <c r="J138" s="5" t="s">
        <v>5</v>
      </c>
      <c r="K138" s="5">
        <f>IF(L138&gt;0,0,O138)</f>
        <v>0</v>
      </c>
      <c r="L138" s="5">
        <f>IF(O139&gt;0,1,0)</f>
        <v>0</v>
      </c>
      <c r="M138" s="5">
        <f>IF(L138=1,-1/COUNTA(P138:P141),0)</f>
        <v>0</v>
      </c>
      <c r="N138" s="5">
        <f>COUNTA(B138:B141)</f>
        <v>0</v>
      </c>
      <c r="O138" s="5">
        <f>COUNTIF(Q138:Q141,Q137)</f>
        <v>0</v>
      </c>
      <c r="P138" s="6" t="s">
        <v>0</v>
      </c>
      <c r="Q138" s="5" t="str">
        <f>CONCATENATE(B138,P138)</f>
        <v>A</v>
      </c>
      <c r="R138" s="5">
        <f>IF(O138&gt;0,O138+N138,N138*3)</f>
        <v>0</v>
      </c>
    </row>
    <row r="139" spans="1:18" ht="15" x14ac:dyDescent="0.25">
      <c r="A139" s="131"/>
      <c r="B139" s="100"/>
      <c r="C139" s="123" t="str">
        <f ca="1">IF(PORTADA!$E$35="A",CONCATENATE(I139," ",G139),"")</f>
        <v xml:space="preserve">b)  </v>
      </c>
      <c r="D139" s="102"/>
      <c r="G139" s="13" t="str">
        <f>IF(L141="FIN","",LOOKUP(I137,DATOS!A:A,DATOS!K:K))</f>
        <v/>
      </c>
      <c r="I139" s="10" t="s">
        <v>45</v>
      </c>
      <c r="J139" s="5">
        <f ca="1">IF(PORTADA!$E$35="A",R138,0)</f>
        <v>0</v>
      </c>
      <c r="K139" s="5"/>
      <c r="L139" s="5"/>
      <c r="M139" s="5"/>
      <c r="N139" s="5"/>
      <c r="O139" s="5">
        <f>N138-O138</f>
        <v>0</v>
      </c>
      <c r="P139" s="6" t="s">
        <v>1</v>
      </c>
      <c r="Q139" s="5" t="str">
        <f>CONCATENATE(B139,P139)</f>
        <v>B</v>
      </c>
      <c r="R139" s="5"/>
    </row>
    <row r="140" spans="1:18" ht="15" x14ac:dyDescent="0.25">
      <c r="A140" s="131"/>
      <c r="B140" s="100"/>
      <c r="C140" s="123" t="str">
        <f ca="1">IF(PORTADA!$E$35="A",CONCATENATE(I140," ",G140),"")</f>
        <v xml:space="preserve">c)  </v>
      </c>
      <c r="D140" s="102"/>
      <c r="G140" s="13" t="str">
        <f>IF(L141="FIN","",LOOKUP(I137,DATOS!A:A,DATOS!L:L))</f>
        <v/>
      </c>
      <c r="I140" s="10" t="s">
        <v>46</v>
      </c>
      <c r="J140" s="5"/>
      <c r="K140" s="5"/>
      <c r="L140" s="5"/>
      <c r="M140" s="5"/>
      <c r="N140" s="5"/>
      <c r="O140" s="5"/>
      <c r="P140" s="6" t="s">
        <v>2</v>
      </c>
      <c r="Q140" s="5" t="str">
        <f>CONCATENATE(B140,P140)</f>
        <v>C</v>
      </c>
      <c r="R140" s="5"/>
    </row>
    <row r="141" spans="1:18" ht="15" x14ac:dyDescent="0.25">
      <c r="A141" s="131"/>
      <c r="B141" s="100"/>
      <c r="C141" s="123" t="str">
        <f ca="1">IF(PORTADA!$E$35="A",CONCATENATE(I141," ",G141),"")</f>
        <v xml:space="preserve">d) </v>
      </c>
      <c r="D141" s="102"/>
      <c r="G141" s="13" t="str">
        <f>IF(L141="FIN","",LOOKUP(I137,DATOS!A:A,DATOS!M:M))</f>
        <v/>
      </c>
      <c r="I141" s="10" t="s">
        <v>47</v>
      </c>
      <c r="J141" s="17">
        <f>LOOKUP(I137,DATOS!A:A,DATOS!F:F)</f>
        <v>3</v>
      </c>
      <c r="K141" s="18" t="str">
        <f>LOOKUP(I137,DATOS!A:A,DATOS!D:D)</f>
        <v>TEST 6</v>
      </c>
      <c r="L141" s="16" t="str">
        <f>IF(J141=J137,"","FIN")</f>
        <v>FIN</v>
      </c>
      <c r="M141" s="5"/>
      <c r="N141" s="5"/>
      <c r="O141" s="5"/>
      <c r="P141" s="6" t="s">
        <v>3</v>
      </c>
      <c r="Q141" s="5" t="str">
        <f>CONCATENATE(B141,P141)</f>
        <v>D</v>
      </c>
      <c r="R141" s="5"/>
    </row>
    <row r="142" spans="1:18" ht="15" x14ac:dyDescent="0.25">
      <c r="A142" s="92"/>
      <c r="B142" s="103"/>
      <c r="C142" s="126"/>
      <c r="D142" s="104"/>
    </row>
    <row r="143" spans="1:18" ht="15" x14ac:dyDescent="0.25">
      <c r="A143" s="92"/>
      <c r="B143" s="97"/>
      <c r="C143" s="122" t="str">
        <f ca="1">IF(PORTADA!$E$35="A",CONCATENATE(J143,".- ",G143),"")</f>
        <v xml:space="preserve">24.- </v>
      </c>
      <c r="D143" s="99"/>
      <c r="E143" s="92"/>
      <c r="F143" s="92"/>
      <c r="G143" s="15" t="str">
        <f>IF(L147="FIN","",LOOKUP(I143,DATOS!A:A,DATOS!G:G))</f>
        <v/>
      </c>
      <c r="H143" s="15">
        <f>IF(L147="FIN",0,LOOKUP(I143,DATOS!A:A,DATOS!N:N))</f>
        <v>0</v>
      </c>
      <c r="I143" s="10">
        <f>+I137+1</f>
        <v>104</v>
      </c>
      <c r="J143" s="7">
        <f>+J137+1</f>
        <v>24</v>
      </c>
      <c r="K143" s="5" t="s">
        <v>32</v>
      </c>
      <c r="L143" s="5" t="s">
        <v>33</v>
      </c>
      <c r="M143" s="5" t="s">
        <v>38</v>
      </c>
      <c r="N143" s="5" t="s">
        <v>34</v>
      </c>
      <c r="O143" s="5" t="s">
        <v>35</v>
      </c>
      <c r="P143" s="5" t="s">
        <v>36</v>
      </c>
      <c r="Q143" s="5" t="str">
        <f>CONCATENATE("X",H143)</f>
        <v>X0</v>
      </c>
      <c r="R143" s="5" t="s">
        <v>37</v>
      </c>
    </row>
    <row r="144" spans="1:18" ht="15" x14ac:dyDescent="0.25">
      <c r="A144" s="131">
        <f ca="1">IF($E$2="X",0,IF(J145&gt;2,H143,J145))</f>
        <v>0</v>
      </c>
      <c r="B144" s="100"/>
      <c r="C144" s="123" t="str">
        <f ca="1">IF(PORTADA!$E$35="A",CONCATENATE(I144," ",G144),"")</f>
        <v xml:space="preserve">a)  </v>
      </c>
      <c r="D144" s="102"/>
      <c r="G144" s="13" t="str">
        <f>IF(L147="FIN","",LOOKUP(I143,DATOS!A:A,DATOS!J:J))</f>
        <v/>
      </c>
      <c r="I144" s="10" t="s">
        <v>44</v>
      </c>
      <c r="J144" s="5" t="s">
        <v>5</v>
      </c>
      <c r="K144" s="5">
        <f>IF(L144&gt;0,0,O144)</f>
        <v>0</v>
      </c>
      <c r="L144" s="5">
        <f>IF(O145&gt;0,1,0)</f>
        <v>0</v>
      </c>
      <c r="M144" s="5">
        <f>IF(L144=1,-1/COUNTA(P144:P147),0)</f>
        <v>0</v>
      </c>
      <c r="N144" s="5">
        <f>COUNTA(B144:B147)</f>
        <v>0</v>
      </c>
      <c r="O144" s="5">
        <f>COUNTIF(Q144:Q147,Q143)</f>
        <v>0</v>
      </c>
      <c r="P144" s="6" t="s">
        <v>0</v>
      </c>
      <c r="Q144" s="5" t="str">
        <f>CONCATENATE(B144,P144)</f>
        <v>A</v>
      </c>
      <c r="R144" s="5">
        <f>IF(O144&gt;0,O144+N144,N144*3)</f>
        <v>0</v>
      </c>
    </row>
    <row r="145" spans="1:18" ht="15" x14ac:dyDescent="0.25">
      <c r="A145" s="131"/>
      <c r="B145" s="100"/>
      <c r="C145" s="123" t="str">
        <f ca="1">IF(PORTADA!$E$35="A",CONCATENATE(I145," ",G145),"")</f>
        <v xml:space="preserve">b)  </v>
      </c>
      <c r="D145" s="102"/>
      <c r="G145" s="13" t="str">
        <f>IF(L147="FIN","",LOOKUP(I143,DATOS!A:A,DATOS!K:K))</f>
        <v/>
      </c>
      <c r="I145" s="10" t="s">
        <v>45</v>
      </c>
      <c r="J145" s="5">
        <f ca="1">IF(PORTADA!$E$35="A",R144,0)</f>
        <v>0</v>
      </c>
      <c r="K145" s="5"/>
      <c r="L145" s="5"/>
      <c r="M145" s="5"/>
      <c r="N145" s="5"/>
      <c r="O145" s="5">
        <f>N144-O144</f>
        <v>0</v>
      </c>
      <c r="P145" s="6" t="s">
        <v>1</v>
      </c>
      <c r="Q145" s="5" t="str">
        <f>CONCATENATE(B145,P145)</f>
        <v>B</v>
      </c>
      <c r="R145" s="5"/>
    </row>
    <row r="146" spans="1:18" ht="15" x14ac:dyDescent="0.25">
      <c r="A146" s="131"/>
      <c r="B146" s="100"/>
      <c r="C146" s="123" t="str">
        <f ca="1">IF(PORTADA!$E$35="A",CONCATENATE(I146," ",G146),"")</f>
        <v xml:space="preserve">c)  </v>
      </c>
      <c r="D146" s="102"/>
      <c r="G146" s="13" t="str">
        <f>IF(L147="FIN","",LOOKUP(I143,DATOS!A:A,DATOS!L:L))</f>
        <v/>
      </c>
      <c r="I146" s="10" t="s">
        <v>46</v>
      </c>
      <c r="J146" s="5"/>
      <c r="K146" s="5"/>
      <c r="L146" s="5"/>
      <c r="M146" s="5"/>
      <c r="N146" s="5"/>
      <c r="O146" s="5"/>
      <c r="P146" s="6" t="s">
        <v>2</v>
      </c>
      <c r="Q146" s="5" t="str">
        <f>CONCATENATE(B146,P146)</f>
        <v>C</v>
      </c>
      <c r="R146" s="5"/>
    </row>
    <row r="147" spans="1:18" ht="15" x14ac:dyDescent="0.25">
      <c r="A147" s="131"/>
      <c r="B147" s="100"/>
      <c r="C147" s="123" t="str">
        <f ca="1">IF(PORTADA!$E$35="A",CONCATENATE(I147," ",G147),"")</f>
        <v xml:space="preserve">d) </v>
      </c>
      <c r="D147" s="102"/>
      <c r="G147" s="13" t="str">
        <f>IF(L147="FIN","",LOOKUP(I143,DATOS!A:A,DATOS!M:M))</f>
        <v/>
      </c>
      <c r="I147" s="10" t="s">
        <v>47</v>
      </c>
      <c r="J147" s="17">
        <f>LOOKUP(I143,DATOS!A:A,DATOS!F:F)</f>
        <v>4</v>
      </c>
      <c r="K147" s="18" t="str">
        <f>LOOKUP(I143,DATOS!A:A,DATOS!D:D)</f>
        <v>TEST 6</v>
      </c>
      <c r="L147" s="16" t="str">
        <f>IF(J147=J143,"","FIN")</f>
        <v>FIN</v>
      </c>
      <c r="M147" s="5"/>
      <c r="N147" s="5"/>
      <c r="O147" s="5"/>
      <c r="P147" s="6" t="s">
        <v>3</v>
      </c>
      <c r="Q147" s="5" t="str">
        <f>CONCATENATE(B147,P147)</f>
        <v>D</v>
      </c>
      <c r="R147" s="5"/>
    </row>
    <row r="148" spans="1:18" ht="15" x14ac:dyDescent="0.25">
      <c r="A148" s="92"/>
      <c r="B148" s="103"/>
      <c r="C148" s="126"/>
      <c r="D148" s="104"/>
    </row>
    <row r="149" spans="1:18" ht="15" x14ac:dyDescent="0.25">
      <c r="A149" s="92"/>
      <c r="B149" s="97"/>
      <c r="C149" s="122" t="str">
        <f ca="1">IF(PORTADA!$E$35="A",CONCATENATE(J149,".- ",G149),"")</f>
        <v xml:space="preserve">25.- </v>
      </c>
      <c r="D149" s="99"/>
      <c r="E149" s="92"/>
      <c r="F149" s="92"/>
      <c r="G149" s="15" t="str">
        <f>IF(L153="FIN","",LOOKUP(I149,DATOS!A:A,DATOS!G:G))</f>
        <v/>
      </c>
      <c r="H149" s="15">
        <f>IF(L153="FIN",0,LOOKUP(I149,DATOS!A:A,DATOS!N:N))</f>
        <v>0</v>
      </c>
      <c r="I149" s="10">
        <f>+I143+1</f>
        <v>105</v>
      </c>
      <c r="J149" s="7">
        <f>+J143+1</f>
        <v>25</v>
      </c>
      <c r="K149" s="5" t="s">
        <v>32</v>
      </c>
      <c r="L149" s="5" t="s">
        <v>33</v>
      </c>
      <c r="M149" s="5" t="s">
        <v>38</v>
      </c>
      <c r="N149" s="5" t="s">
        <v>34</v>
      </c>
      <c r="O149" s="5" t="s">
        <v>35</v>
      </c>
      <c r="P149" s="5" t="s">
        <v>36</v>
      </c>
      <c r="Q149" s="5" t="str">
        <f>CONCATENATE("X",H149)</f>
        <v>X0</v>
      </c>
      <c r="R149" s="5" t="s">
        <v>37</v>
      </c>
    </row>
    <row r="150" spans="1:18" ht="15" x14ac:dyDescent="0.25">
      <c r="A150" s="131">
        <f ca="1">IF($E$2="X",0,IF(J151&gt;2,H149,J151))</f>
        <v>0</v>
      </c>
      <c r="B150" s="100"/>
      <c r="C150" s="123" t="str">
        <f ca="1">IF(PORTADA!$E$35="A",CONCATENATE(I150," ",G150),"")</f>
        <v xml:space="preserve">a)  </v>
      </c>
      <c r="D150" s="102"/>
      <c r="G150" s="13" t="str">
        <f>IF(L153="FIN","",LOOKUP(I149,DATOS!A:A,DATOS!J:J))</f>
        <v/>
      </c>
      <c r="I150" s="10" t="s">
        <v>44</v>
      </c>
      <c r="J150" s="5" t="s">
        <v>5</v>
      </c>
      <c r="K150" s="5">
        <f>IF(L150&gt;0,0,O150)</f>
        <v>0</v>
      </c>
      <c r="L150" s="5">
        <f>IF(O151&gt;0,1,0)</f>
        <v>0</v>
      </c>
      <c r="M150" s="5">
        <f>IF(L150=1,-1/COUNTA(P150:P153),0)</f>
        <v>0</v>
      </c>
      <c r="N150" s="5">
        <f>COUNTA(B150:B153)</f>
        <v>0</v>
      </c>
      <c r="O150" s="5">
        <f>COUNTIF(Q150:Q153,Q149)</f>
        <v>0</v>
      </c>
      <c r="P150" s="6" t="s">
        <v>0</v>
      </c>
      <c r="Q150" s="5" t="str">
        <f>CONCATENATE(B150,P150)</f>
        <v>A</v>
      </c>
      <c r="R150" s="5">
        <f>IF(O150&gt;0,O150+N150,N150*3)</f>
        <v>0</v>
      </c>
    </row>
    <row r="151" spans="1:18" ht="15" x14ac:dyDescent="0.25">
      <c r="A151" s="131"/>
      <c r="B151" s="100"/>
      <c r="C151" s="123" t="str">
        <f ca="1">IF(PORTADA!$E$35="A",CONCATENATE(I151," ",G151),"")</f>
        <v xml:space="preserve">b)  </v>
      </c>
      <c r="D151" s="102"/>
      <c r="G151" s="13" t="str">
        <f>IF(L153="FIN","",LOOKUP(I149,DATOS!A:A,DATOS!K:K))</f>
        <v/>
      </c>
      <c r="I151" s="10" t="s">
        <v>45</v>
      </c>
      <c r="J151" s="5">
        <f ca="1">IF(PORTADA!$E$35="A",R150,0)</f>
        <v>0</v>
      </c>
      <c r="K151" s="5"/>
      <c r="L151" s="5"/>
      <c r="M151" s="5"/>
      <c r="N151" s="5"/>
      <c r="O151" s="5">
        <f>N150-O150</f>
        <v>0</v>
      </c>
      <c r="P151" s="6" t="s">
        <v>1</v>
      </c>
      <c r="Q151" s="5" t="str">
        <f>CONCATENATE(B151,P151)</f>
        <v>B</v>
      </c>
      <c r="R151" s="5"/>
    </row>
    <row r="152" spans="1:18" ht="15" x14ac:dyDescent="0.25">
      <c r="A152" s="131"/>
      <c r="B152" s="100"/>
      <c r="C152" s="123" t="str">
        <f ca="1">IF(PORTADA!$E$35="A",CONCATENATE(I152," ",G152),"")</f>
        <v xml:space="preserve">c)  </v>
      </c>
      <c r="D152" s="102"/>
      <c r="G152" s="13" t="str">
        <f>IF(L153="FIN","",LOOKUP(I149,DATOS!A:A,DATOS!L:L))</f>
        <v/>
      </c>
      <c r="I152" s="10" t="s">
        <v>46</v>
      </c>
      <c r="J152" s="5"/>
      <c r="K152" s="5"/>
      <c r="L152" s="5"/>
      <c r="M152" s="5"/>
      <c r="N152" s="5"/>
      <c r="O152" s="5"/>
      <c r="P152" s="6" t="s">
        <v>2</v>
      </c>
      <c r="Q152" s="5" t="str">
        <f>CONCATENATE(B152,P152)</f>
        <v>C</v>
      </c>
      <c r="R152" s="5"/>
    </row>
    <row r="153" spans="1:18" ht="15" x14ac:dyDescent="0.25">
      <c r="A153" s="131"/>
      <c r="B153" s="100"/>
      <c r="C153" s="123" t="str">
        <f ca="1">IF(PORTADA!$E$35="A",CONCATENATE(I153," ",G153),"")</f>
        <v xml:space="preserve">d) </v>
      </c>
      <c r="D153" s="102"/>
      <c r="G153" s="13" t="str">
        <f>IF(L153="FIN","",LOOKUP(I149,DATOS!A:A,DATOS!M:M))</f>
        <v/>
      </c>
      <c r="I153" s="10" t="s">
        <v>47</v>
      </c>
      <c r="J153" s="17">
        <f>LOOKUP(I149,DATOS!A:A,DATOS!F:F)</f>
        <v>5</v>
      </c>
      <c r="K153" s="18" t="str">
        <f>LOOKUP(I149,DATOS!A:A,DATOS!D:D)</f>
        <v>TEST 6</v>
      </c>
      <c r="L153" s="16" t="str">
        <f>IF(J153=J149,"","FIN")</f>
        <v>FIN</v>
      </c>
      <c r="M153" s="5"/>
      <c r="N153" s="5"/>
      <c r="O153" s="5"/>
      <c r="P153" s="6" t="s">
        <v>3</v>
      </c>
      <c r="Q153" s="5" t="str">
        <f>CONCATENATE(B153,P153)</f>
        <v>D</v>
      </c>
      <c r="R153" s="5"/>
    </row>
    <row r="154" spans="1:18" ht="15" x14ac:dyDescent="0.25">
      <c r="A154" s="92"/>
      <c r="B154" s="103"/>
      <c r="C154" s="126"/>
      <c r="D154" s="104"/>
    </row>
    <row r="155" spans="1:18" ht="15" x14ac:dyDescent="0.25">
      <c r="A155" s="92"/>
      <c r="B155" s="97"/>
      <c r="C155" s="122" t="str">
        <f ca="1">IF(PORTADA!$E$35="A",CONCATENATE(J155,".- ",G155),"")</f>
        <v xml:space="preserve">26.- </v>
      </c>
      <c r="D155" s="99"/>
      <c r="E155" s="92"/>
      <c r="F155" s="92"/>
      <c r="G155" s="15" t="str">
        <f>IF(L159="FIN","",LOOKUP(I155,DATOS!A:A,DATOS!G:G))</f>
        <v/>
      </c>
      <c r="H155" s="15">
        <f>IF(L159="FIN",0,LOOKUP(I155,DATOS!A:A,DATOS!N:N))</f>
        <v>0</v>
      </c>
      <c r="I155" s="10">
        <f>+I149+1</f>
        <v>106</v>
      </c>
      <c r="J155" s="7">
        <f>+J149+1</f>
        <v>26</v>
      </c>
      <c r="K155" s="5" t="s">
        <v>32</v>
      </c>
      <c r="L155" s="5" t="s">
        <v>33</v>
      </c>
      <c r="M155" s="5" t="s">
        <v>38</v>
      </c>
      <c r="N155" s="5" t="s">
        <v>34</v>
      </c>
      <c r="O155" s="5" t="s">
        <v>35</v>
      </c>
      <c r="P155" s="5" t="s">
        <v>36</v>
      </c>
      <c r="Q155" s="5" t="str">
        <f>CONCATENATE("X",H155)</f>
        <v>X0</v>
      </c>
      <c r="R155" s="5" t="s">
        <v>37</v>
      </c>
    </row>
    <row r="156" spans="1:18" ht="15" x14ac:dyDescent="0.25">
      <c r="A156" s="131">
        <f ca="1">IF($E$2="X",0,IF(J157&gt;2,H155,J157))</f>
        <v>0</v>
      </c>
      <c r="B156" s="100"/>
      <c r="C156" s="123" t="str">
        <f ca="1">IF(PORTADA!$E$35="A",CONCATENATE(I156," ",G156),"")</f>
        <v xml:space="preserve">a)  </v>
      </c>
      <c r="D156" s="102"/>
      <c r="G156" s="13" t="str">
        <f>IF(L159="FIN","",LOOKUP(I155,DATOS!A:A,DATOS!J:J))</f>
        <v/>
      </c>
      <c r="I156" s="10" t="s">
        <v>44</v>
      </c>
      <c r="J156" s="5" t="s">
        <v>5</v>
      </c>
      <c r="K156" s="5">
        <f>IF(L156&gt;0,0,O156)</f>
        <v>0</v>
      </c>
      <c r="L156" s="5">
        <f>IF(O157&gt;0,1,0)</f>
        <v>0</v>
      </c>
      <c r="M156" s="5">
        <f>IF(L156=1,-1/COUNTA(P156:P159),0)</f>
        <v>0</v>
      </c>
      <c r="N156" s="5">
        <f>COUNTA(B156:B159)</f>
        <v>0</v>
      </c>
      <c r="O156" s="5">
        <f>COUNTIF(Q156:Q159,Q155)</f>
        <v>0</v>
      </c>
      <c r="P156" s="6" t="s">
        <v>0</v>
      </c>
      <c r="Q156" s="5" t="str">
        <f>CONCATENATE(B156,P156)</f>
        <v>A</v>
      </c>
      <c r="R156" s="5">
        <f>IF(O156&gt;0,O156+N156,N156*3)</f>
        <v>0</v>
      </c>
    </row>
    <row r="157" spans="1:18" ht="15" x14ac:dyDescent="0.25">
      <c r="A157" s="131"/>
      <c r="B157" s="100"/>
      <c r="C157" s="123" t="str">
        <f ca="1">IF(PORTADA!$E$35="A",CONCATENATE(I157," ",G157),"")</f>
        <v xml:space="preserve">b)  </v>
      </c>
      <c r="D157" s="102"/>
      <c r="G157" s="13" t="str">
        <f>IF(L159="FIN","",LOOKUP(I155,DATOS!A:A,DATOS!K:K))</f>
        <v/>
      </c>
      <c r="I157" s="10" t="s">
        <v>45</v>
      </c>
      <c r="J157" s="5">
        <f ca="1">IF(PORTADA!$E$35="A",R156,0)</f>
        <v>0</v>
      </c>
      <c r="K157" s="5"/>
      <c r="L157" s="5"/>
      <c r="M157" s="5"/>
      <c r="N157" s="5"/>
      <c r="O157" s="5">
        <f>N156-O156</f>
        <v>0</v>
      </c>
      <c r="P157" s="6" t="s">
        <v>1</v>
      </c>
      <c r="Q157" s="5" t="str">
        <f>CONCATENATE(B157,P157)</f>
        <v>B</v>
      </c>
      <c r="R157" s="5"/>
    </row>
    <row r="158" spans="1:18" ht="15" x14ac:dyDescent="0.25">
      <c r="A158" s="131"/>
      <c r="B158" s="100"/>
      <c r="C158" s="123" t="str">
        <f ca="1">IF(PORTADA!$E$35="A",CONCATENATE(I158," ",G158),"")</f>
        <v xml:space="preserve">c)  </v>
      </c>
      <c r="D158" s="102"/>
      <c r="G158" s="13" t="str">
        <f>IF(L159="FIN","",LOOKUP(I155,DATOS!A:A,DATOS!L:L))</f>
        <v/>
      </c>
      <c r="I158" s="10" t="s">
        <v>46</v>
      </c>
      <c r="J158" s="5"/>
      <c r="K158" s="5"/>
      <c r="L158" s="5"/>
      <c r="M158" s="5"/>
      <c r="N158" s="5"/>
      <c r="O158" s="5"/>
      <c r="P158" s="6" t="s">
        <v>2</v>
      </c>
      <c r="Q158" s="5" t="str">
        <f>CONCATENATE(B158,P158)</f>
        <v>C</v>
      </c>
      <c r="R158" s="5"/>
    </row>
    <row r="159" spans="1:18" ht="15" x14ac:dyDescent="0.25">
      <c r="A159" s="131"/>
      <c r="B159" s="100"/>
      <c r="C159" s="123" t="str">
        <f ca="1">IF(PORTADA!$E$35="A",CONCATENATE(I159," ",G159),"")</f>
        <v xml:space="preserve">d) </v>
      </c>
      <c r="D159" s="102"/>
      <c r="G159" s="13" t="str">
        <f>IF(L159="FIN","",LOOKUP(I155,DATOS!A:A,DATOS!M:M))</f>
        <v/>
      </c>
      <c r="I159" s="10" t="s">
        <v>47</v>
      </c>
      <c r="J159" s="17">
        <f>LOOKUP(I155,DATOS!A:A,DATOS!F:F)</f>
        <v>6</v>
      </c>
      <c r="K159" s="18" t="str">
        <f>LOOKUP(I155,DATOS!A:A,DATOS!D:D)</f>
        <v>TEST 6</v>
      </c>
      <c r="L159" s="16" t="str">
        <f>IF(J159=J155,"","FIN")</f>
        <v>FIN</v>
      </c>
      <c r="M159" s="5"/>
      <c r="N159" s="5"/>
      <c r="O159" s="5"/>
      <c r="P159" s="6" t="s">
        <v>3</v>
      </c>
      <c r="Q159" s="5" t="str">
        <f>CONCATENATE(B159,P159)</f>
        <v>D</v>
      </c>
      <c r="R159" s="5"/>
    </row>
    <row r="160" spans="1:18" ht="15" x14ac:dyDescent="0.25">
      <c r="A160" s="92"/>
      <c r="B160" s="103"/>
      <c r="C160" s="126"/>
      <c r="D160" s="104"/>
    </row>
    <row r="161" spans="1:18" ht="15" x14ac:dyDescent="0.25">
      <c r="A161" s="92"/>
      <c r="B161" s="97"/>
      <c r="C161" s="122" t="str">
        <f ca="1">IF(PORTADA!$E$35="A",CONCATENATE(J161,".- ",G161),"")</f>
        <v xml:space="preserve">27.- </v>
      </c>
      <c r="D161" s="99"/>
      <c r="E161" s="92"/>
      <c r="F161" s="92"/>
      <c r="G161" s="15" t="str">
        <f>IF(L165="FIN","",LOOKUP(I161,DATOS!A:A,DATOS!G:G))</f>
        <v/>
      </c>
      <c r="H161" s="15">
        <f>IF(L165="FIN",0,LOOKUP(I161,DATOS!A:A,DATOS!N:N))</f>
        <v>0</v>
      </c>
      <c r="I161" s="10">
        <f>+I155+1</f>
        <v>107</v>
      </c>
      <c r="J161" s="7">
        <f>+J155+1</f>
        <v>27</v>
      </c>
      <c r="K161" s="5" t="s">
        <v>32</v>
      </c>
      <c r="L161" s="5" t="s">
        <v>33</v>
      </c>
      <c r="M161" s="5" t="s">
        <v>38</v>
      </c>
      <c r="N161" s="5" t="s">
        <v>34</v>
      </c>
      <c r="O161" s="5" t="s">
        <v>35</v>
      </c>
      <c r="P161" s="5" t="s">
        <v>36</v>
      </c>
      <c r="Q161" s="5" t="str">
        <f>CONCATENATE("X",H161)</f>
        <v>X0</v>
      </c>
      <c r="R161" s="5" t="s">
        <v>37</v>
      </c>
    </row>
    <row r="162" spans="1:18" ht="15" x14ac:dyDescent="0.25">
      <c r="A162" s="131">
        <f ca="1">IF($E$2="X",0,IF(J163&gt;2,H161,J163))</f>
        <v>0</v>
      </c>
      <c r="B162" s="100"/>
      <c r="C162" s="123" t="str">
        <f ca="1">IF(PORTADA!$E$35="A",CONCATENATE(I162," ",G162),"")</f>
        <v xml:space="preserve">a)  </v>
      </c>
      <c r="D162" s="102"/>
      <c r="G162" s="13" t="str">
        <f>IF(L165="FIN","",LOOKUP(I161,DATOS!A:A,DATOS!J:J))</f>
        <v/>
      </c>
      <c r="I162" s="10" t="s">
        <v>44</v>
      </c>
      <c r="J162" s="5" t="s">
        <v>5</v>
      </c>
      <c r="K162" s="5">
        <f>IF(L162&gt;0,0,O162)</f>
        <v>0</v>
      </c>
      <c r="L162" s="5">
        <f>IF(O163&gt;0,1,0)</f>
        <v>0</v>
      </c>
      <c r="M162" s="5">
        <f>IF(L162=1,-1/COUNTA(P162:P165),0)</f>
        <v>0</v>
      </c>
      <c r="N162" s="5">
        <f>COUNTA(B162:B165)</f>
        <v>0</v>
      </c>
      <c r="O162" s="5">
        <f>COUNTIF(Q162:Q165,Q161)</f>
        <v>0</v>
      </c>
      <c r="P162" s="6" t="s">
        <v>0</v>
      </c>
      <c r="Q162" s="5" t="str">
        <f>CONCATENATE(B162,P162)</f>
        <v>A</v>
      </c>
      <c r="R162" s="5">
        <f>IF(O162&gt;0,O162+N162,N162*3)</f>
        <v>0</v>
      </c>
    </row>
    <row r="163" spans="1:18" ht="15" x14ac:dyDescent="0.25">
      <c r="A163" s="131"/>
      <c r="B163" s="100"/>
      <c r="C163" s="123" t="str">
        <f ca="1">IF(PORTADA!$E$35="A",CONCATENATE(I163," ",G163),"")</f>
        <v xml:space="preserve">b)  </v>
      </c>
      <c r="D163" s="102"/>
      <c r="G163" s="13" t="str">
        <f>IF(L165="FIN","",LOOKUP(I161,DATOS!A:A,DATOS!K:K))</f>
        <v/>
      </c>
      <c r="I163" s="10" t="s">
        <v>45</v>
      </c>
      <c r="J163" s="5">
        <f ca="1">IF(PORTADA!$E$35="A",R162,0)</f>
        <v>0</v>
      </c>
      <c r="K163" s="5"/>
      <c r="L163" s="5"/>
      <c r="M163" s="5"/>
      <c r="N163" s="5"/>
      <c r="O163" s="5">
        <f>N162-O162</f>
        <v>0</v>
      </c>
      <c r="P163" s="6" t="s">
        <v>1</v>
      </c>
      <c r="Q163" s="5" t="str">
        <f>CONCATENATE(B163,P163)</f>
        <v>B</v>
      </c>
      <c r="R163" s="5"/>
    </row>
    <row r="164" spans="1:18" ht="15" x14ac:dyDescent="0.25">
      <c r="A164" s="131"/>
      <c r="B164" s="100"/>
      <c r="C164" s="123" t="str">
        <f ca="1">IF(PORTADA!$E$35="A",CONCATENATE(I164," ",G164),"")</f>
        <v xml:space="preserve">c)  </v>
      </c>
      <c r="D164" s="102"/>
      <c r="G164" s="13" t="str">
        <f>IF(L165="FIN","",LOOKUP(I161,DATOS!A:A,DATOS!L:L))</f>
        <v/>
      </c>
      <c r="I164" s="10" t="s">
        <v>46</v>
      </c>
      <c r="J164" s="5"/>
      <c r="K164" s="5"/>
      <c r="L164" s="5"/>
      <c r="M164" s="5"/>
      <c r="N164" s="5"/>
      <c r="O164" s="5"/>
      <c r="P164" s="6" t="s">
        <v>2</v>
      </c>
      <c r="Q164" s="5" t="str">
        <f>CONCATENATE(B164,P164)</f>
        <v>C</v>
      </c>
      <c r="R164" s="5"/>
    </row>
    <row r="165" spans="1:18" ht="15" x14ac:dyDescent="0.25">
      <c r="A165" s="131"/>
      <c r="B165" s="100"/>
      <c r="C165" s="123" t="str">
        <f ca="1">IF(PORTADA!$E$35="A",CONCATENATE(I165," ",G165),"")</f>
        <v xml:space="preserve">d) </v>
      </c>
      <c r="D165" s="102"/>
      <c r="G165" s="13" t="str">
        <f>IF(L165="FIN","",LOOKUP(I161,DATOS!A:A,DATOS!M:M))</f>
        <v/>
      </c>
      <c r="I165" s="10" t="s">
        <v>47</v>
      </c>
      <c r="J165" s="17">
        <f>LOOKUP(I161,DATOS!A:A,DATOS!F:F)</f>
        <v>7</v>
      </c>
      <c r="K165" s="18" t="str">
        <f>LOOKUP(I161,DATOS!A:A,DATOS!D:D)</f>
        <v>TEST 6</v>
      </c>
      <c r="L165" s="16" t="str">
        <f>IF(J165=J161,"","FIN")</f>
        <v>FIN</v>
      </c>
      <c r="M165" s="5"/>
      <c r="N165" s="5"/>
      <c r="O165" s="5"/>
      <c r="P165" s="6" t="s">
        <v>3</v>
      </c>
      <c r="Q165" s="5" t="str">
        <f>CONCATENATE(B165,P165)</f>
        <v>D</v>
      </c>
      <c r="R165" s="5"/>
    </row>
    <row r="166" spans="1:18" ht="15" x14ac:dyDescent="0.25">
      <c r="A166" s="92"/>
      <c r="B166" s="103"/>
      <c r="C166" s="126"/>
      <c r="D166" s="104"/>
    </row>
    <row r="167" spans="1:18" ht="15" x14ac:dyDescent="0.25">
      <c r="A167" s="92"/>
      <c r="B167" s="97"/>
      <c r="C167" s="122" t="str">
        <f ca="1">IF(PORTADA!$E$35="A",CONCATENATE(J167,".- ",G167),"")</f>
        <v xml:space="preserve">28.- </v>
      </c>
      <c r="D167" s="99"/>
      <c r="E167" s="92"/>
      <c r="F167" s="92"/>
      <c r="G167" s="15" t="str">
        <f>IF(L171="FIN","",LOOKUP(I167,DATOS!A:A,DATOS!G:G))</f>
        <v/>
      </c>
      <c r="H167" s="15">
        <f>IF(L171="FIN",0,LOOKUP(I167,DATOS!A:A,DATOS!N:N))</f>
        <v>0</v>
      </c>
      <c r="I167" s="10">
        <f>+I161+1</f>
        <v>108</v>
      </c>
      <c r="J167" s="7">
        <f>+J161+1</f>
        <v>28</v>
      </c>
      <c r="K167" s="5" t="s">
        <v>32</v>
      </c>
      <c r="L167" s="5" t="s">
        <v>33</v>
      </c>
      <c r="M167" s="5" t="s">
        <v>38</v>
      </c>
      <c r="N167" s="5" t="s">
        <v>34</v>
      </c>
      <c r="O167" s="5" t="s">
        <v>35</v>
      </c>
      <c r="P167" s="5" t="s">
        <v>36</v>
      </c>
      <c r="Q167" s="5" t="str">
        <f>CONCATENATE("X",H167)</f>
        <v>X0</v>
      </c>
      <c r="R167" s="5" t="s">
        <v>37</v>
      </c>
    </row>
    <row r="168" spans="1:18" ht="15" x14ac:dyDescent="0.25">
      <c r="A168" s="131">
        <f ca="1">IF($E$2="X",0,IF(J169&gt;2,H167,J169))</f>
        <v>0</v>
      </c>
      <c r="B168" s="100"/>
      <c r="C168" s="123" t="str">
        <f ca="1">IF(PORTADA!$E$35="A",CONCATENATE(I168," ",G168),"")</f>
        <v xml:space="preserve">a)  </v>
      </c>
      <c r="D168" s="102"/>
      <c r="G168" s="13" t="str">
        <f>IF(L171="FIN","",LOOKUP(I167,DATOS!A:A,DATOS!J:J))</f>
        <v/>
      </c>
      <c r="I168" s="10" t="s">
        <v>44</v>
      </c>
      <c r="J168" s="5" t="s">
        <v>5</v>
      </c>
      <c r="K168" s="5">
        <f>IF(L168&gt;0,0,O168)</f>
        <v>0</v>
      </c>
      <c r="L168" s="5">
        <f>IF(O169&gt;0,1,0)</f>
        <v>0</v>
      </c>
      <c r="M168" s="5">
        <f>IF(L168=1,-1/COUNTA(P168:P171),0)</f>
        <v>0</v>
      </c>
      <c r="N168" s="5">
        <f>COUNTA(B168:B171)</f>
        <v>0</v>
      </c>
      <c r="O168" s="5">
        <f>COUNTIF(Q168:Q171,Q167)</f>
        <v>0</v>
      </c>
      <c r="P168" s="6" t="s">
        <v>0</v>
      </c>
      <c r="Q168" s="5" t="str">
        <f>CONCATENATE(B168,P168)</f>
        <v>A</v>
      </c>
      <c r="R168" s="5">
        <f>IF(O168&gt;0,O168+N168,N168*3)</f>
        <v>0</v>
      </c>
    </row>
    <row r="169" spans="1:18" ht="15" x14ac:dyDescent="0.25">
      <c r="A169" s="131"/>
      <c r="B169" s="100"/>
      <c r="C169" s="123" t="str">
        <f ca="1">IF(PORTADA!$E$35="A",CONCATENATE(I169," ",G169),"")</f>
        <v xml:space="preserve">b)  </v>
      </c>
      <c r="D169" s="102"/>
      <c r="G169" s="13" t="str">
        <f>IF(L171="FIN","",LOOKUP(I167,DATOS!A:A,DATOS!K:K))</f>
        <v/>
      </c>
      <c r="I169" s="10" t="s">
        <v>45</v>
      </c>
      <c r="J169" s="5">
        <f ca="1">IF(PORTADA!$E$35="A",R168,0)</f>
        <v>0</v>
      </c>
      <c r="K169" s="5"/>
      <c r="L169" s="5"/>
      <c r="M169" s="5"/>
      <c r="N169" s="5"/>
      <c r="O169" s="5">
        <f>N168-O168</f>
        <v>0</v>
      </c>
      <c r="P169" s="6" t="s">
        <v>1</v>
      </c>
      <c r="Q169" s="5" t="str">
        <f>CONCATENATE(B169,P169)</f>
        <v>B</v>
      </c>
      <c r="R169" s="5"/>
    </row>
    <row r="170" spans="1:18" ht="15" x14ac:dyDescent="0.25">
      <c r="A170" s="131"/>
      <c r="B170" s="100"/>
      <c r="C170" s="123" t="str">
        <f ca="1">IF(PORTADA!$E$35="A",CONCATENATE(I170," ",G170),"")</f>
        <v xml:space="preserve">c)  </v>
      </c>
      <c r="D170" s="102"/>
      <c r="G170" s="13" t="str">
        <f>IF(L171="FIN","",LOOKUP(I167,DATOS!A:A,DATOS!L:L))</f>
        <v/>
      </c>
      <c r="I170" s="10" t="s">
        <v>46</v>
      </c>
      <c r="J170" s="5"/>
      <c r="K170" s="5"/>
      <c r="L170" s="5"/>
      <c r="M170" s="5"/>
      <c r="N170" s="5"/>
      <c r="O170" s="5"/>
      <c r="P170" s="6" t="s">
        <v>2</v>
      </c>
      <c r="Q170" s="5" t="str">
        <f>CONCATENATE(B170,P170)</f>
        <v>C</v>
      </c>
      <c r="R170" s="5"/>
    </row>
    <row r="171" spans="1:18" ht="15" x14ac:dyDescent="0.25">
      <c r="A171" s="131"/>
      <c r="B171" s="100"/>
      <c r="C171" s="123" t="str">
        <f ca="1">IF(PORTADA!$E$35="A",CONCATENATE(I171," ",G171),"")</f>
        <v xml:space="preserve">d) </v>
      </c>
      <c r="D171" s="102"/>
      <c r="G171" s="13" t="str">
        <f>IF(L171="FIN","",LOOKUP(I167,DATOS!A:A,DATOS!M:M))</f>
        <v/>
      </c>
      <c r="I171" s="10" t="s">
        <v>47</v>
      </c>
      <c r="J171" s="17">
        <f>LOOKUP(I167,DATOS!A:A,DATOS!F:F)</f>
        <v>8</v>
      </c>
      <c r="K171" s="18" t="str">
        <f>LOOKUP(I167,DATOS!A:A,DATOS!D:D)</f>
        <v>TEST 6</v>
      </c>
      <c r="L171" s="16" t="str">
        <f>IF(J171=J167,"","FIN")</f>
        <v>FIN</v>
      </c>
      <c r="M171" s="5"/>
      <c r="N171" s="5"/>
      <c r="O171" s="5"/>
      <c r="P171" s="6" t="s">
        <v>3</v>
      </c>
      <c r="Q171" s="5" t="str">
        <f>CONCATENATE(B171,P171)</f>
        <v>D</v>
      </c>
      <c r="R171" s="5"/>
    </row>
    <row r="172" spans="1:18" ht="15" x14ac:dyDescent="0.25">
      <c r="A172" s="92"/>
      <c r="B172" s="103"/>
      <c r="C172" s="126"/>
      <c r="D172" s="104"/>
    </row>
    <row r="173" spans="1:18" ht="15" x14ac:dyDescent="0.25">
      <c r="A173" s="92"/>
      <c r="B173" s="97"/>
      <c r="C173" s="122" t="str">
        <f ca="1">IF(PORTADA!$E$35="A",CONCATENATE(J173,".- ",G173),"")</f>
        <v xml:space="preserve">29.- </v>
      </c>
      <c r="D173" s="99"/>
      <c r="E173" s="92"/>
      <c r="F173" s="92"/>
      <c r="G173" s="15" t="str">
        <f>IF(L177="FIN","",LOOKUP(I173,DATOS!A:A,DATOS!G:G))</f>
        <v/>
      </c>
      <c r="H173" s="15">
        <f>IF(L177="FIN",0,LOOKUP(I173,DATOS!A:A,DATOS!N:N))</f>
        <v>0</v>
      </c>
      <c r="I173" s="10">
        <f>+I167+1</f>
        <v>109</v>
      </c>
      <c r="J173" s="7">
        <f>+J167+1</f>
        <v>29</v>
      </c>
      <c r="K173" s="5" t="s">
        <v>32</v>
      </c>
      <c r="L173" s="5" t="s">
        <v>33</v>
      </c>
      <c r="M173" s="5" t="s">
        <v>38</v>
      </c>
      <c r="N173" s="5" t="s">
        <v>34</v>
      </c>
      <c r="O173" s="5" t="s">
        <v>35</v>
      </c>
      <c r="P173" s="5" t="s">
        <v>36</v>
      </c>
      <c r="Q173" s="5" t="str">
        <f>CONCATENATE("X",H173)</f>
        <v>X0</v>
      </c>
      <c r="R173" s="5" t="s">
        <v>37</v>
      </c>
    </row>
    <row r="174" spans="1:18" ht="15" x14ac:dyDescent="0.25">
      <c r="A174" s="131">
        <f ca="1">IF($E$2="X",0,IF(J175&gt;2,H173,J175))</f>
        <v>0</v>
      </c>
      <c r="B174" s="100"/>
      <c r="C174" s="123" t="str">
        <f ca="1">IF(PORTADA!$E$35="A",CONCATENATE(I174," ",G174),"")</f>
        <v xml:space="preserve">a)  </v>
      </c>
      <c r="D174" s="102"/>
      <c r="G174" s="13" t="str">
        <f>IF(L177="FIN","",LOOKUP(I173,DATOS!A:A,DATOS!J:J))</f>
        <v/>
      </c>
      <c r="I174" s="10" t="s">
        <v>44</v>
      </c>
      <c r="J174" s="5" t="s">
        <v>5</v>
      </c>
      <c r="K174" s="5">
        <f>IF(L174&gt;0,0,O174)</f>
        <v>0</v>
      </c>
      <c r="L174" s="5">
        <f>IF(O175&gt;0,1,0)</f>
        <v>0</v>
      </c>
      <c r="M174" s="5">
        <f>IF(L174=1,-1/COUNTA(P174:P177),0)</f>
        <v>0</v>
      </c>
      <c r="N174" s="5">
        <f>COUNTA(B174:B177)</f>
        <v>0</v>
      </c>
      <c r="O174" s="5">
        <f>COUNTIF(Q174:Q177,Q173)</f>
        <v>0</v>
      </c>
      <c r="P174" s="6" t="s">
        <v>0</v>
      </c>
      <c r="Q174" s="5" t="str">
        <f>CONCATENATE(B174,P174)</f>
        <v>A</v>
      </c>
      <c r="R174" s="5">
        <f>IF(O174&gt;0,O174+N174,N174*3)</f>
        <v>0</v>
      </c>
    </row>
    <row r="175" spans="1:18" ht="15" x14ac:dyDescent="0.25">
      <c r="A175" s="131"/>
      <c r="B175" s="100"/>
      <c r="C175" s="123" t="str">
        <f ca="1">IF(PORTADA!$E$35="A",CONCATENATE(I175," ",G175),"")</f>
        <v xml:space="preserve">b)  </v>
      </c>
      <c r="D175" s="102"/>
      <c r="G175" s="13" t="str">
        <f>IF(L177="FIN","",LOOKUP(I173,DATOS!A:A,DATOS!K:K))</f>
        <v/>
      </c>
      <c r="I175" s="10" t="s">
        <v>45</v>
      </c>
      <c r="J175" s="5">
        <f ca="1">IF(PORTADA!$E$35="A",R174,0)</f>
        <v>0</v>
      </c>
      <c r="K175" s="5"/>
      <c r="L175" s="5"/>
      <c r="M175" s="5"/>
      <c r="N175" s="5"/>
      <c r="O175" s="5">
        <f>N174-O174</f>
        <v>0</v>
      </c>
      <c r="P175" s="6" t="s">
        <v>1</v>
      </c>
      <c r="Q175" s="5" t="str">
        <f>CONCATENATE(B175,P175)</f>
        <v>B</v>
      </c>
      <c r="R175" s="5"/>
    </row>
    <row r="176" spans="1:18" ht="15" x14ac:dyDescent="0.25">
      <c r="A176" s="131"/>
      <c r="B176" s="100"/>
      <c r="C176" s="123" t="str">
        <f ca="1">IF(PORTADA!$E$35="A",CONCATENATE(I176," ",G176),"")</f>
        <v xml:space="preserve">c)  </v>
      </c>
      <c r="D176" s="102"/>
      <c r="G176" s="13" t="str">
        <f>IF(L177="FIN","",LOOKUP(I173,DATOS!A:A,DATOS!L:L))</f>
        <v/>
      </c>
      <c r="I176" s="10" t="s">
        <v>46</v>
      </c>
      <c r="J176" s="5"/>
      <c r="K176" s="5"/>
      <c r="L176" s="5"/>
      <c r="M176" s="5"/>
      <c r="N176" s="5"/>
      <c r="O176" s="5"/>
      <c r="P176" s="6" t="s">
        <v>2</v>
      </c>
      <c r="Q176" s="5" t="str">
        <f>CONCATENATE(B176,P176)</f>
        <v>C</v>
      </c>
      <c r="R176" s="5"/>
    </row>
    <row r="177" spans="1:18" ht="15" x14ac:dyDescent="0.25">
      <c r="A177" s="131"/>
      <c r="B177" s="100"/>
      <c r="C177" s="123" t="str">
        <f ca="1">IF(PORTADA!$E$35="A",CONCATENATE(I177," ",G177),"")</f>
        <v xml:space="preserve">d) </v>
      </c>
      <c r="D177" s="102"/>
      <c r="G177" s="13" t="str">
        <f>IF(L177="FIN","",LOOKUP(I173,DATOS!A:A,DATOS!M:M))</f>
        <v/>
      </c>
      <c r="I177" s="10" t="s">
        <v>47</v>
      </c>
      <c r="J177" s="17">
        <f>LOOKUP(I173,DATOS!A:A,DATOS!F:F)</f>
        <v>9</v>
      </c>
      <c r="K177" s="18" t="str">
        <f>LOOKUP(I173,DATOS!A:A,DATOS!D:D)</f>
        <v>TEST 6</v>
      </c>
      <c r="L177" s="16" t="str">
        <f>IF(J177=J173,"","FIN")</f>
        <v>FIN</v>
      </c>
      <c r="M177" s="5"/>
      <c r="N177" s="5"/>
      <c r="O177" s="5"/>
      <c r="P177" s="6" t="s">
        <v>3</v>
      </c>
      <c r="Q177" s="5" t="str">
        <f>CONCATENATE(B177,P177)</f>
        <v>D</v>
      </c>
      <c r="R177" s="5"/>
    </row>
    <row r="178" spans="1:18" ht="15" x14ac:dyDescent="0.25">
      <c r="A178" s="92"/>
      <c r="B178" s="103"/>
      <c r="C178" s="126"/>
      <c r="D178" s="104"/>
    </row>
    <row r="179" spans="1:18" ht="15" x14ac:dyDescent="0.25">
      <c r="A179" s="92"/>
      <c r="B179" s="97"/>
      <c r="C179" s="122" t="str">
        <f ca="1">IF(PORTADA!$E$35="A",CONCATENATE(J179,".- ",G179),"")</f>
        <v xml:space="preserve">30.- </v>
      </c>
      <c r="D179" s="99"/>
      <c r="E179" s="92"/>
      <c r="F179" s="92"/>
      <c r="G179" s="15" t="str">
        <f>IF(L183="FIN","",LOOKUP(I179,DATOS!A:A,DATOS!G:G))</f>
        <v/>
      </c>
      <c r="H179" s="15">
        <f>IF(L183="FIN",0,LOOKUP(I179,DATOS!A:A,DATOS!N:N))</f>
        <v>0</v>
      </c>
      <c r="I179" s="10">
        <f>+I173+1</f>
        <v>110</v>
      </c>
      <c r="J179" s="7">
        <f>+J173+1</f>
        <v>30</v>
      </c>
      <c r="K179" s="5" t="s">
        <v>32</v>
      </c>
      <c r="L179" s="5" t="s">
        <v>33</v>
      </c>
      <c r="M179" s="5" t="s">
        <v>38</v>
      </c>
      <c r="N179" s="5" t="s">
        <v>34</v>
      </c>
      <c r="O179" s="5" t="s">
        <v>35</v>
      </c>
      <c r="P179" s="5" t="s">
        <v>36</v>
      </c>
      <c r="Q179" s="5" t="str">
        <f>CONCATENATE("X",H179)</f>
        <v>X0</v>
      </c>
      <c r="R179" s="5" t="s">
        <v>37</v>
      </c>
    </row>
    <row r="180" spans="1:18" ht="15" x14ac:dyDescent="0.25">
      <c r="A180" s="131">
        <f ca="1">IF($E$2="X",0,IF(J181&gt;2,H179,J181))</f>
        <v>0</v>
      </c>
      <c r="B180" s="100"/>
      <c r="C180" s="123" t="str">
        <f ca="1">IF(PORTADA!$E$35="A",CONCATENATE(I180," ",G180),"")</f>
        <v xml:space="preserve">a)  </v>
      </c>
      <c r="D180" s="102"/>
      <c r="G180" s="13" t="str">
        <f>IF(L183="FIN","",LOOKUP(I179,DATOS!A:A,DATOS!J:J))</f>
        <v/>
      </c>
      <c r="I180" s="10" t="s">
        <v>44</v>
      </c>
      <c r="J180" s="5" t="s">
        <v>5</v>
      </c>
      <c r="K180" s="5">
        <f>IF(L180&gt;0,0,O180)</f>
        <v>0</v>
      </c>
      <c r="L180" s="5">
        <f>IF(O181&gt;0,1,0)</f>
        <v>0</v>
      </c>
      <c r="M180" s="5">
        <f>IF(L180=1,-1/COUNTA(P180:P183),0)</f>
        <v>0</v>
      </c>
      <c r="N180" s="5">
        <f>COUNTA(B180:B183)</f>
        <v>0</v>
      </c>
      <c r="O180" s="5">
        <f>COUNTIF(Q180:Q183,Q179)</f>
        <v>0</v>
      </c>
      <c r="P180" s="6" t="s">
        <v>0</v>
      </c>
      <c r="Q180" s="5" t="str">
        <f>CONCATENATE(B180,P180)</f>
        <v>A</v>
      </c>
      <c r="R180" s="5">
        <f>IF(O180&gt;0,O180+N180,N180*3)</f>
        <v>0</v>
      </c>
    </row>
    <row r="181" spans="1:18" ht="15" x14ac:dyDescent="0.25">
      <c r="A181" s="131"/>
      <c r="B181" s="100"/>
      <c r="C181" s="123" t="str">
        <f ca="1">IF(PORTADA!$E$35="A",CONCATENATE(I181," ",G181),"")</f>
        <v xml:space="preserve">b)  </v>
      </c>
      <c r="D181" s="102"/>
      <c r="G181" s="13" t="str">
        <f>IF(L183="FIN","",LOOKUP(I179,DATOS!A:A,DATOS!K:K))</f>
        <v/>
      </c>
      <c r="I181" s="10" t="s">
        <v>45</v>
      </c>
      <c r="J181" s="5">
        <f ca="1">IF(PORTADA!$E$35="A",R180,0)</f>
        <v>0</v>
      </c>
      <c r="K181" s="5"/>
      <c r="L181" s="5"/>
      <c r="M181" s="5"/>
      <c r="N181" s="5"/>
      <c r="O181" s="5">
        <f>N180-O180</f>
        <v>0</v>
      </c>
      <c r="P181" s="6" t="s">
        <v>1</v>
      </c>
      <c r="Q181" s="5" t="str">
        <f>CONCATENATE(B181,P181)</f>
        <v>B</v>
      </c>
      <c r="R181" s="5"/>
    </row>
    <row r="182" spans="1:18" ht="15" x14ac:dyDescent="0.25">
      <c r="A182" s="131"/>
      <c r="B182" s="100"/>
      <c r="C182" s="123" t="str">
        <f ca="1">IF(PORTADA!$E$35="A",CONCATENATE(I182," ",G182),"")</f>
        <v xml:space="preserve">c)  </v>
      </c>
      <c r="D182" s="102"/>
      <c r="G182" s="13" t="str">
        <f>IF(L183="FIN","",LOOKUP(I179,DATOS!A:A,DATOS!L:L))</f>
        <v/>
      </c>
      <c r="I182" s="10" t="s">
        <v>46</v>
      </c>
      <c r="J182" s="5"/>
      <c r="K182" s="5"/>
      <c r="L182" s="5"/>
      <c r="M182" s="5"/>
      <c r="N182" s="5"/>
      <c r="O182" s="5"/>
      <c r="P182" s="6" t="s">
        <v>2</v>
      </c>
      <c r="Q182" s="5" t="str">
        <f>CONCATENATE(B182,P182)</f>
        <v>C</v>
      </c>
      <c r="R182" s="5"/>
    </row>
    <row r="183" spans="1:18" ht="15" x14ac:dyDescent="0.25">
      <c r="A183" s="131"/>
      <c r="B183" s="100"/>
      <c r="C183" s="123" t="str">
        <f ca="1">IF(PORTADA!$E$35="A",CONCATENATE(I183," ",G183),"")</f>
        <v xml:space="preserve">d) </v>
      </c>
      <c r="D183" s="102"/>
      <c r="G183" s="13" t="str">
        <f>IF(L183="FIN","",LOOKUP(I179,DATOS!A:A,DATOS!M:M))</f>
        <v/>
      </c>
      <c r="I183" s="10" t="s">
        <v>47</v>
      </c>
      <c r="J183" s="17">
        <f>LOOKUP(I179,DATOS!A:A,DATOS!F:F)</f>
        <v>10</v>
      </c>
      <c r="K183" s="18" t="str">
        <f>LOOKUP(I179,DATOS!A:A,DATOS!D:D)</f>
        <v>TEST 6</v>
      </c>
      <c r="L183" s="16" t="str">
        <f>IF(J183=J179,"","FIN")</f>
        <v>FIN</v>
      </c>
      <c r="M183" s="5"/>
      <c r="N183" s="5"/>
      <c r="O183" s="5"/>
      <c r="P183" s="6" t="s">
        <v>3</v>
      </c>
      <c r="Q183" s="5" t="str">
        <f>CONCATENATE(B183,P183)</f>
        <v>D</v>
      </c>
      <c r="R183" s="5"/>
    </row>
    <row r="184" spans="1:18" ht="15" x14ac:dyDescent="0.25">
      <c r="A184" s="92"/>
      <c r="B184" s="103"/>
      <c r="C184" s="126"/>
      <c r="D184" s="104"/>
    </row>
    <row r="185" spans="1:18" ht="15" hidden="1" x14ac:dyDescent="0.25"/>
    <row r="186" spans="1:18" ht="15" hidden="1" x14ac:dyDescent="0.25"/>
    <row r="187" spans="1:18" ht="15" hidden="1" x14ac:dyDescent="0.25"/>
    <row r="188" spans="1:18" ht="15" hidden="1" x14ac:dyDescent="0.25"/>
    <row r="189" spans="1:18" ht="15" hidden="1" x14ac:dyDescent="0.25"/>
    <row r="190" spans="1:18" ht="15" hidden="1" x14ac:dyDescent="0.25"/>
    <row r="191" spans="1:18" ht="15" hidden="1" x14ac:dyDescent="0.25"/>
    <row r="192" spans="1:18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0" hidden="1" customHeight="1" x14ac:dyDescent="0.25"/>
    <row r="221" ht="0" hidden="1" customHeight="1" x14ac:dyDescent="0.25"/>
    <row r="222" ht="0" hidden="1" customHeight="1" x14ac:dyDescent="0.25"/>
    <row r="223" ht="0" hidden="1" customHeight="1" x14ac:dyDescent="0.25"/>
    <row r="224" ht="0" hidden="1" customHeight="1" x14ac:dyDescent="0.25"/>
    <row r="225" ht="0" hidden="1" customHeight="1" x14ac:dyDescent="0.25"/>
    <row r="226" ht="0" hidden="1" customHeight="1" x14ac:dyDescent="0.25"/>
    <row r="227" ht="0" hidden="1" customHeight="1" x14ac:dyDescent="0.25"/>
    <row r="228" ht="0" hidden="1" customHeight="1" x14ac:dyDescent="0.25"/>
    <row r="229" ht="0" hidden="1" customHeight="1" x14ac:dyDescent="0.25"/>
    <row r="230" ht="0" hidden="1" customHeight="1" x14ac:dyDescent="0.25"/>
    <row r="231" ht="0" hidden="1" customHeight="1" x14ac:dyDescent="0.25"/>
    <row r="232" ht="0" hidden="1" customHeight="1" x14ac:dyDescent="0.25"/>
    <row r="233" ht="0" hidden="1" customHeight="1" x14ac:dyDescent="0.25"/>
    <row r="234" ht="0" hidden="1" customHeight="1" x14ac:dyDescent="0.25"/>
    <row r="235" ht="0" hidden="1" customHeight="1" x14ac:dyDescent="0.25"/>
    <row r="236" ht="0" hidden="1" customHeight="1" x14ac:dyDescent="0.25"/>
    <row r="237" ht="0" hidden="1" customHeight="1" x14ac:dyDescent="0.25"/>
    <row r="238" ht="0" hidden="1" customHeight="1" x14ac:dyDescent="0.25"/>
    <row r="239" ht="0" hidden="1" customHeight="1" x14ac:dyDescent="0.25"/>
    <row r="240" ht="0" hidden="1" customHeight="1" x14ac:dyDescent="0.25"/>
    <row r="241" ht="0" hidden="1" customHeight="1" x14ac:dyDescent="0.25"/>
    <row r="242" ht="0" hidden="1" customHeight="1" x14ac:dyDescent="0.25"/>
    <row r="243" ht="0" hidden="1" customHeight="1" x14ac:dyDescent="0.25"/>
    <row r="244" ht="0" hidden="1" customHeight="1" x14ac:dyDescent="0.25"/>
    <row r="245" ht="0" hidden="1" customHeight="1" x14ac:dyDescent="0.25"/>
    <row r="246" ht="0" hidden="1" customHeight="1" x14ac:dyDescent="0.25"/>
    <row r="247" ht="0" hidden="1" customHeight="1" x14ac:dyDescent="0.25"/>
    <row r="248" ht="0" hidden="1" customHeight="1" x14ac:dyDescent="0.25"/>
    <row r="249" ht="0" hidden="1" customHeight="1" x14ac:dyDescent="0.25"/>
    <row r="250" ht="0" hidden="1" customHeight="1" x14ac:dyDescent="0.25"/>
    <row r="251" ht="0" hidden="1" customHeight="1" x14ac:dyDescent="0.25"/>
    <row r="252" ht="0" hidden="1" customHeight="1" x14ac:dyDescent="0.25"/>
    <row r="253" ht="0" hidden="1" customHeight="1" x14ac:dyDescent="0.25"/>
    <row r="254" ht="0" hidden="1" customHeight="1" x14ac:dyDescent="0.25"/>
    <row r="255" ht="0" hidden="1" customHeight="1" x14ac:dyDescent="0.25"/>
    <row r="256" ht="0" hidden="1" customHeight="1" x14ac:dyDescent="0.25"/>
    <row r="257" ht="0" hidden="1" customHeight="1" x14ac:dyDescent="0.25"/>
    <row r="258" ht="0" hidden="1" customHeight="1" x14ac:dyDescent="0.25"/>
    <row r="259" ht="0" hidden="1" customHeight="1" x14ac:dyDescent="0.25"/>
    <row r="260" ht="0" hidden="1" customHeight="1" x14ac:dyDescent="0.25"/>
    <row r="261" ht="0" hidden="1" customHeight="1" x14ac:dyDescent="0.25"/>
    <row r="262" ht="0" hidden="1" customHeight="1" x14ac:dyDescent="0.25"/>
    <row r="263" ht="0" hidden="1" customHeight="1" x14ac:dyDescent="0.25"/>
    <row r="264" ht="0" hidden="1" customHeight="1" x14ac:dyDescent="0.25"/>
    <row r="265" ht="0" hidden="1" customHeight="1" x14ac:dyDescent="0.25"/>
    <row r="266" ht="0" hidden="1" customHeight="1" x14ac:dyDescent="0.25"/>
    <row r="267" ht="0" hidden="1" customHeight="1" x14ac:dyDescent="0.25"/>
    <row r="268" ht="0" hidden="1" customHeight="1" x14ac:dyDescent="0.25"/>
    <row r="269" ht="0" hidden="1" customHeight="1" x14ac:dyDescent="0.25"/>
    <row r="270" ht="0" hidden="1" customHeight="1" x14ac:dyDescent="0.25"/>
    <row r="271" ht="0" hidden="1" customHeight="1" x14ac:dyDescent="0.25"/>
    <row r="272" ht="0" hidden="1" customHeight="1" x14ac:dyDescent="0.25"/>
    <row r="273" ht="0" hidden="1" customHeight="1" x14ac:dyDescent="0.25"/>
    <row r="274" ht="0" hidden="1" customHeight="1" x14ac:dyDescent="0.25"/>
    <row r="275" ht="0" hidden="1" customHeight="1" x14ac:dyDescent="0.25"/>
    <row r="276" ht="0" hidden="1" customHeight="1" x14ac:dyDescent="0.25"/>
    <row r="277" ht="0" hidden="1" customHeight="1" x14ac:dyDescent="0.25"/>
    <row r="278" ht="0" hidden="1" customHeight="1" x14ac:dyDescent="0.25"/>
    <row r="279" ht="0" hidden="1" customHeight="1" x14ac:dyDescent="0.25"/>
    <row r="280" ht="0" hidden="1" customHeight="1" x14ac:dyDescent="0.25"/>
    <row r="281" ht="0" hidden="1" customHeight="1" x14ac:dyDescent="0.25"/>
    <row r="282" ht="0" hidden="1" customHeight="1" x14ac:dyDescent="0.25"/>
    <row r="283" ht="0" hidden="1" customHeight="1" x14ac:dyDescent="0.25"/>
    <row r="284" ht="0" hidden="1" customHeight="1" x14ac:dyDescent="0.25"/>
    <row r="285" ht="0" hidden="1" customHeight="1" x14ac:dyDescent="0.25"/>
    <row r="286" ht="0" hidden="1" customHeight="1" x14ac:dyDescent="0.25"/>
    <row r="287" ht="0" hidden="1" customHeight="1" x14ac:dyDescent="0.25"/>
    <row r="288" ht="0" hidden="1" customHeight="1" x14ac:dyDescent="0.25"/>
    <row r="289" ht="0" hidden="1" customHeight="1" x14ac:dyDescent="0.25"/>
    <row r="290" ht="0" hidden="1" customHeight="1" x14ac:dyDescent="0.25"/>
    <row r="291" ht="0" hidden="1" customHeight="1" x14ac:dyDescent="0.25"/>
    <row r="292" ht="0" hidden="1" customHeight="1" x14ac:dyDescent="0.25"/>
    <row r="293" ht="0" hidden="1" customHeight="1" x14ac:dyDescent="0.25"/>
    <row r="294" ht="0" hidden="1" customHeight="1" x14ac:dyDescent="0.25"/>
    <row r="295" ht="0" hidden="1" customHeight="1" x14ac:dyDescent="0.25"/>
    <row r="296" ht="0" hidden="1" customHeight="1" x14ac:dyDescent="0.25"/>
    <row r="297" ht="0" hidden="1" customHeight="1" x14ac:dyDescent="0.25"/>
    <row r="298" ht="0" hidden="1" customHeight="1" x14ac:dyDescent="0.25"/>
    <row r="299" ht="0" hidden="1" customHeight="1" x14ac:dyDescent="0.25"/>
    <row r="300" ht="0" hidden="1" customHeight="1" x14ac:dyDescent="0.25"/>
    <row r="301" ht="0" hidden="1" customHeight="1" x14ac:dyDescent="0.25"/>
    <row r="302" ht="0" hidden="1" customHeight="1" x14ac:dyDescent="0.25"/>
    <row r="303" ht="0" hidden="1" customHeight="1" x14ac:dyDescent="0.25"/>
    <row r="304" ht="0" hidden="1" customHeight="1" x14ac:dyDescent="0.25"/>
    <row r="305" ht="0" hidden="1" customHeight="1" x14ac:dyDescent="0.25"/>
    <row r="306" ht="0" hidden="1" customHeight="1" x14ac:dyDescent="0.25"/>
    <row r="307" ht="0" hidden="1" customHeight="1" x14ac:dyDescent="0.25"/>
    <row r="308" ht="0" hidden="1" customHeight="1" x14ac:dyDescent="0.25"/>
    <row r="309" ht="0" hidden="1" customHeight="1" x14ac:dyDescent="0.25"/>
    <row r="310" ht="0" hidden="1" customHeight="1" x14ac:dyDescent="0.25"/>
    <row r="311" ht="0" hidden="1" customHeight="1" x14ac:dyDescent="0.25"/>
    <row r="312" ht="0" hidden="1" customHeight="1" x14ac:dyDescent="0.25"/>
    <row r="313" ht="0" hidden="1" customHeight="1" x14ac:dyDescent="0.25"/>
    <row r="314" ht="0" hidden="1" customHeight="1" x14ac:dyDescent="0.25"/>
    <row r="315" ht="0" hidden="1" customHeight="1" x14ac:dyDescent="0.25"/>
    <row r="316" ht="0" hidden="1" customHeight="1" x14ac:dyDescent="0.25"/>
    <row r="317" ht="0" hidden="1" customHeight="1" x14ac:dyDescent="0.25"/>
    <row r="318" ht="0" hidden="1" customHeight="1" x14ac:dyDescent="0.25"/>
    <row r="319" ht="0" hidden="1" customHeight="1" x14ac:dyDescent="0.25"/>
    <row r="320" ht="0" hidden="1" customHeight="1" x14ac:dyDescent="0.25"/>
    <row r="321" ht="0" hidden="1" customHeight="1" x14ac:dyDescent="0.25"/>
    <row r="322" ht="0" hidden="1" customHeight="1" x14ac:dyDescent="0.25"/>
    <row r="323" ht="0" hidden="1" customHeight="1" x14ac:dyDescent="0.25"/>
    <row r="324" ht="0" hidden="1" customHeight="1" x14ac:dyDescent="0.25"/>
    <row r="325" ht="0" hidden="1" customHeight="1" x14ac:dyDescent="0.25"/>
    <row r="326" ht="0" hidden="1" customHeight="1" x14ac:dyDescent="0.25"/>
    <row r="327" ht="0" hidden="1" customHeight="1" x14ac:dyDescent="0.25"/>
    <row r="328" ht="0" hidden="1" customHeight="1" x14ac:dyDescent="0.25"/>
    <row r="329" ht="0" hidden="1" customHeight="1" x14ac:dyDescent="0.25"/>
    <row r="330" ht="0" hidden="1" customHeight="1" x14ac:dyDescent="0.25"/>
    <row r="331" ht="0" hidden="1" customHeight="1" x14ac:dyDescent="0.25"/>
    <row r="332" ht="0" hidden="1" customHeight="1" x14ac:dyDescent="0.25"/>
    <row r="333" ht="0" hidden="1" customHeight="1" x14ac:dyDescent="0.25"/>
    <row r="334" ht="0" hidden="1" customHeight="1" x14ac:dyDescent="0.25"/>
    <row r="335" ht="0" hidden="1" customHeight="1" x14ac:dyDescent="0.25"/>
    <row r="336" ht="0" hidden="1" customHeight="1" x14ac:dyDescent="0.25"/>
    <row r="337" ht="0" hidden="1" customHeight="1" x14ac:dyDescent="0.25"/>
    <row r="338" ht="0" hidden="1" customHeight="1" x14ac:dyDescent="0.25"/>
    <row r="339" ht="0" hidden="1" customHeight="1" x14ac:dyDescent="0.25"/>
    <row r="340" ht="0" hidden="1" customHeight="1" x14ac:dyDescent="0.25"/>
    <row r="341" ht="0" hidden="1" customHeight="1" x14ac:dyDescent="0.25"/>
    <row r="342" ht="0" hidden="1" customHeight="1" x14ac:dyDescent="0.25"/>
    <row r="343" ht="0" hidden="1" customHeight="1" x14ac:dyDescent="0.25"/>
    <row r="344" ht="0" hidden="1" customHeight="1" x14ac:dyDescent="0.25"/>
    <row r="345" ht="0" hidden="1" customHeight="1" x14ac:dyDescent="0.25"/>
    <row r="346" ht="0" hidden="1" customHeight="1" x14ac:dyDescent="0.25"/>
    <row r="347" ht="0" hidden="1" customHeight="1" x14ac:dyDescent="0.25"/>
    <row r="348" ht="0" hidden="1" customHeight="1" x14ac:dyDescent="0.25"/>
    <row r="349" ht="0" hidden="1" customHeight="1" x14ac:dyDescent="0.25"/>
    <row r="350" ht="0" hidden="1" customHeight="1" x14ac:dyDescent="0.25"/>
    <row r="351" ht="0" hidden="1" customHeight="1" x14ac:dyDescent="0.25"/>
    <row r="352" ht="0" hidden="1" customHeight="1" x14ac:dyDescent="0.25"/>
    <row r="353" ht="0" hidden="1" customHeight="1" x14ac:dyDescent="0.25"/>
    <row r="354" ht="0" hidden="1" customHeight="1" x14ac:dyDescent="0.25"/>
    <row r="355" ht="0" hidden="1" customHeight="1" x14ac:dyDescent="0.25"/>
    <row r="356" ht="0" hidden="1" customHeight="1" x14ac:dyDescent="0.25"/>
    <row r="357" ht="0" hidden="1" customHeight="1" x14ac:dyDescent="0.25"/>
    <row r="358" ht="0" hidden="1" customHeight="1" x14ac:dyDescent="0.25"/>
    <row r="359" ht="0" hidden="1" customHeight="1" x14ac:dyDescent="0.25"/>
    <row r="360" ht="0" hidden="1" customHeight="1" x14ac:dyDescent="0.25"/>
    <row r="361" ht="0" hidden="1" customHeight="1" x14ac:dyDescent="0.25"/>
    <row r="362" ht="0" hidden="1" customHeight="1" x14ac:dyDescent="0.25"/>
    <row r="363" ht="0" hidden="1" customHeight="1" x14ac:dyDescent="0.25"/>
    <row r="364" ht="0" hidden="1" customHeight="1" x14ac:dyDescent="0.25"/>
    <row r="365" ht="0" hidden="1" customHeight="1" x14ac:dyDescent="0.25"/>
    <row r="366" ht="0" hidden="1" customHeight="1" x14ac:dyDescent="0.25"/>
    <row r="367" ht="0" hidden="1" customHeight="1" x14ac:dyDescent="0.25"/>
    <row r="368" ht="0" hidden="1" customHeight="1" x14ac:dyDescent="0.25"/>
    <row r="369" ht="0" hidden="1" customHeight="1" x14ac:dyDescent="0.25"/>
    <row r="370" ht="0" hidden="1" customHeight="1" x14ac:dyDescent="0.25"/>
    <row r="371" ht="0" hidden="1" customHeight="1" x14ac:dyDescent="0.25"/>
    <row r="372" ht="0" hidden="1" customHeight="1" x14ac:dyDescent="0.25"/>
    <row r="373" ht="0" hidden="1" customHeight="1" x14ac:dyDescent="0.25"/>
    <row r="374" ht="0" hidden="1" customHeight="1" x14ac:dyDescent="0.25"/>
    <row r="375" ht="0" hidden="1" customHeight="1" x14ac:dyDescent="0.25"/>
    <row r="376" ht="0" hidden="1" customHeight="1" x14ac:dyDescent="0.25"/>
    <row r="377" ht="0" hidden="1" customHeight="1" x14ac:dyDescent="0.25"/>
    <row r="378" ht="0" hidden="1" customHeight="1" x14ac:dyDescent="0.25"/>
    <row r="379" ht="0" hidden="1" customHeight="1" x14ac:dyDescent="0.25"/>
    <row r="380" ht="0" hidden="1" customHeight="1" x14ac:dyDescent="0.25"/>
    <row r="381" ht="0" hidden="1" customHeight="1" x14ac:dyDescent="0.25"/>
    <row r="382" ht="0" hidden="1" customHeight="1" x14ac:dyDescent="0.25"/>
    <row r="383" ht="0" hidden="1" customHeight="1" x14ac:dyDescent="0.25"/>
    <row r="384" ht="0" hidden="1" customHeight="1" x14ac:dyDescent="0.25"/>
    <row r="385" ht="0" hidden="1" customHeight="1" x14ac:dyDescent="0.25"/>
    <row r="386" ht="0" hidden="1" customHeight="1" x14ac:dyDescent="0.25"/>
    <row r="387" ht="0" hidden="1" customHeight="1" x14ac:dyDescent="0.25"/>
    <row r="388" ht="0" hidden="1" customHeight="1" x14ac:dyDescent="0.25"/>
    <row r="389" ht="0" hidden="1" customHeight="1" x14ac:dyDescent="0.25"/>
    <row r="390" ht="0" hidden="1" customHeight="1" x14ac:dyDescent="0.25"/>
    <row r="391" ht="0" hidden="1" customHeight="1" x14ac:dyDescent="0.25"/>
    <row r="392" ht="0" hidden="1" customHeight="1" x14ac:dyDescent="0.25"/>
    <row r="393" ht="0" hidden="1" customHeight="1" x14ac:dyDescent="0.25"/>
    <row r="394" ht="0" hidden="1" customHeight="1" x14ac:dyDescent="0.25"/>
    <row r="395" ht="0" hidden="1" customHeight="1" x14ac:dyDescent="0.25"/>
    <row r="396" ht="0" hidden="1" customHeight="1" x14ac:dyDescent="0.25"/>
    <row r="397" ht="0" hidden="1" customHeight="1" x14ac:dyDescent="0.25"/>
    <row r="398" ht="0" hidden="1" customHeight="1" x14ac:dyDescent="0.25"/>
    <row r="399" ht="0" hidden="1" customHeight="1" x14ac:dyDescent="0.25"/>
    <row r="400" ht="0" hidden="1" customHeight="1" x14ac:dyDescent="0.25"/>
    <row r="401" ht="0" hidden="1" customHeight="1" x14ac:dyDescent="0.25"/>
    <row r="402" ht="0" hidden="1" customHeight="1" x14ac:dyDescent="0.25"/>
    <row r="403" ht="0" hidden="1" customHeight="1" x14ac:dyDescent="0.25"/>
    <row r="404" ht="0" hidden="1" customHeight="1" x14ac:dyDescent="0.25"/>
    <row r="405" ht="0" hidden="1" customHeight="1" x14ac:dyDescent="0.25"/>
    <row r="406" ht="0" hidden="1" customHeight="1" x14ac:dyDescent="0.25"/>
    <row r="407" ht="0" hidden="1" customHeight="1" x14ac:dyDescent="0.25"/>
    <row r="408" ht="0" hidden="1" customHeight="1" x14ac:dyDescent="0.25"/>
    <row r="409" ht="0" hidden="1" customHeight="1" x14ac:dyDescent="0.25"/>
    <row r="410" ht="0" hidden="1" customHeight="1" x14ac:dyDescent="0.25"/>
    <row r="411" ht="0" hidden="1" customHeight="1" x14ac:dyDescent="0.25"/>
    <row r="412" ht="0" hidden="1" customHeight="1" x14ac:dyDescent="0.25"/>
    <row r="413" ht="0" hidden="1" customHeight="1" x14ac:dyDescent="0.25"/>
    <row r="414" ht="0" hidden="1" customHeight="1" x14ac:dyDescent="0.25"/>
    <row r="415" ht="0" hidden="1" customHeight="1" x14ac:dyDescent="0.25"/>
    <row r="416" ht="0" hidden="1" customHeight="1" x14ac:dyDescent="0.25"/>
    <row r="417" ht="0" hidden="1" customHeight="1" x14ac:dyDescent="0.25"/>
    <row r="418" ht="0" hidden="1" customHeight="1" x14ac:dyDescent="0.25"/>
    <row r="419" ht="0" hidden="1" customHeight="1" x14ac:dyDescent="0.25"/>
    <row r="420" ht="0" hidden="1" customHeight="1" x14ac:dyDescent="0.25"/>
    <row r="421" ht="0" hidden="1" customHeight="1" x14ac:dyDescent="0.25"/>
    <row r="422" ht="0" hidden="1" customHeight="1" x14ac:dyDescent="0.25"/>
    <row r="423" ht="0" hidden="1" customHeight="1" x14ac:dyDescent="0.25"/>
    <row r="424" ht="0" hidden="1" customHeight="1" x14ac:dyDescent="0.25"/>
    <row r="425" ht="0" hidden="1" customHeight="1" x14ac:dyDescent="0.25"/>
    <row r="426" ht="0" hidden="1" customHeight="1" x14ac:dyDescent="0.25"/>
    <row r="427" ht="0" hidden="1" customHeight="1" x14ac:dyDescent="0.25"/>
    <row r="428" ht="0" hidden="1" customHeight="1" x14ac:dyDescent="0.25"/>
    <row r="429" ht="0" hidden="1" customHeight="1" x14ac:dyDescent="0.25"/>
    <row r="430" ht="0" hidden="1" customHeight="1" x14ac:dyDescent="0.25"/>
    <row r="431" ht="0" hidden="1" customHeight="1" x14ac:dyDescent="0.25"/>
    <row r="432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</sheetData>
  <sheetProtection algorithmName="SHA-512" hashValue="nniNQxVV3SlTaT98TUCVngWk9oVa+1KOciZiCKGInrjm90DJcrQaKXWUN+vqhJG0/fSnmF6o9FA8nphunfD8JQ==" saltValue="vhiVt/9gSB/JeRMLLYV7nw==" spinCount="100000" sheet="1" formatCells="0" formatColumns="0"/>
  <mergeCells count="30">
    <mergeCell ref="A180:A183"/>
    <mergeCell ref="A150:A153"/>
    <mergeCell ref="A156:A159"/>
    <mergeCell ref="A162:A165"/>
    <mergeCell ref="A168:A171"/>
    <mergeCell ref="A174:A177"/>
    <mergeCell ref="A144:A147"/>
    <mergeCell ref="A78:A81"/>
    <mergeCell ref="A84:A87"/>
    <mergeCell ref="A90:A93"/>
    <mergeCell ref="A96:A99"/>
    <mergeCell ref="A102:A105"/>
    <mergeCell ref="A108:A111"/>
    <mergeCell ref="A114:A117"/>
    <mergeCell ref="A120:A123"/>
    <mergeCell ref="A126:A129"/>
    <mergeCell ref="A132:A135"/>
    <mergeCell ref="A138:A141"/>
    <mergeCell ref="A72:A75"/>
    <mergeCell ref="A6:A9"/>
    <mergeCell ref="A12:A15"/>
    <mergeCell ref="A18:A21"/>
    <mergeCell ref="A24:A27"/>
    <mergeCell ref="A30:A33"/>
    <mergeCell ref="A36:A39"/>
    <mergeCell ref="A42:A45"/>
    <mergeCell ref="A48:A51"/>
    <mergeCell ref="A54:A57"/>
    <mergeCell ref="A60:A63"/>
    <mergeCell ref="A66:A69"/>
  </mergeCells>
  <conditionalFormatting sqref="A6:A9 A12:A15 A18:A21 A24:A27 A30:A33 A36:A39 A42:A45 A48:A51 A54:A57 A60:A63 A66:A69 A72:A75 A78:A81 A84:A87 A90:A93 A96:A99 A102:A105 A108:A111 A114:A117 A120:A123 A126:A129 A132:A135 A138:A141 A144:A147 A150:A153 A156:A159 A162:A165 A168:A171 A174:A177 A180:A183">
    <cfRule type="cellIs" dxfId="29" priority="1" stopIfTrue="1" operator="lessThan">
      <formula>2</formula>
    </cfRule>
    <cfRule type="cellIs" dxfId="28" priority="2" stopIfTrue="1" operator="equal">
      <formula>2</formula>
    </cfRule>
    <cfRule type="cellIs" dxfId="27" priority="3" stopIfTrue="1" operator="greaterThan">
      <formula>2</formula>
    </cfRule>
  </conditionalFormatting>
  <dataValidations count="2">
    <dataValidation type="list" allowBlank="1" showDropDown="1" showInputMessage="1" showErrorMessage="1" errorTitle="¡¡¡¡ATENCIÓN !!!!!" error="Para el correcto funcionamiento, debes poner una &quot;X&quot; en la opción que consideres correcta._x000a_" sqref="B1:B1048576">
      <formula1>"X,x"</formula1>
    </dataValidation>
    <dataValidation allowBlank="1" showDropDown="1" showInputMessage="1" showErrorMessage="1" sqref="E2"/>
  </dataValidations>
  <hyperlinks>
    <hyperlink ref="A1" location="PORTADA!A1" display="◄"/>
  </hyperlinks>
  <pageMargins left="0.75" right="0.75" top="1" bottom="1" header="0" footer="0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19"/>
  <sheetViews>
    <sheetView zoomScaleNormal="100" workbookViewId="0">
      <pane ySplit="2" topLeftCell="A3" activePane="bottomLeft" state="frozen"/>
      <selection activeCell="C14" sqref="C14"/>
      <selection pane="bottomLeft" activeCell="C14" sqref="C14"/>
    </sheetView>
  </sheetViews>
  <sheetFormatPr baseColWidth="10" defaultColWidth="0" defaultRowHeight="0" customHeight="1" zeroHeight="1" x14ac:dyDescent="0.25"/>
  <cols>
    <col min="1" max="1" width="3.6640625" style="105" customWidth="1"/>
    <col min="2" max="2" width="3.6640625" style="106" customWidth="1"/>
    <col min="3" max="3" width="121" style="124" customWidth="1"/>
    <col min="4" max="4" width="1.88671875" style="95" customWidth="1"/>
    <col min="5" max="5" width="3.33203125" style="96" customWidth="1"/>
    <col min="6" max="6" width="1.88671875" style="96" customWidth="1"/>
    <col min="7" max="7" width="7.109375" style="9" hidden="1" customWidth="1"/>
    <col min="8" max="8" width="5.88671875" style="9" hidden="1" customWidth="1"/>
    <col min="9" max="9" width="5.88671875" style="10" hidden="1" customWidth="1"/>
    <col min="10" max="23" width="19.88671875" style="4" hidden="1" customWidth="1"/>
    <col min="24" max="28" width="2.88671875" style="4" hidden="1" customWidth="1"/>
    <col min="29" max="34" width="14.6640625" style="1" hidden="1" customWidth="1"/>
    <col min="35" max="16384" width="16.44140625" style="1" hidden="1"/>
  </cols>
  <sheetData>
    <row r="1" spans="1:23" ht="28.2" thickBot="1" x14ac:dyDescent="0.45">
      <c r="A1" s="82" t="s">
        <v>4</v>
      </c>
      <c r="B1" s="83"/>
      <c r="C1" s="119" t="str">
        <f ca="1">IF(PORTADA!$E$35="A",G1,PORTADA!$E$36)</f>
        <v>TEST 6</v>
      </c>
      <c r="D1" s="85"/>
      <c r="E1" s="86" t="e">
        <f>ROUND(P2/J2*10,2)</f>
        <v>#DIV/0!</v>
      </c>
      <c r="F1" s="86"/>
      <c r="G1" s="13" t="str">
        <f>LOOKUP(I5,DATOS!A:A,DATOS!D:D)</f>
        <v>TEST 6</v>
      </c>
      <c r="I1" s="14">
        <v>6</v>
      </c>
      <c r="J1" s="8" t="s">
        <v>8</v>
      </c>
      <c r="K1" s="2" t="s">
        <v>9</v>
      </c>
      <c r="L1" s="2" t="s">
        <v>10</v>
      </c>
      <c r="M1" s="2" t="s">
        <v>39</v>
      </c>
      <c r="N1" s="2" t="s">
        <v>11</v>
      </c>
      <c r="O1" s="2" t="s">
        <v>18</v>
      </c>
      <c r="P1" s="2" t="s">
        <v>12</v>
      </c>
      <c r="Q1" s="2" t="s">
        <v>13</v>
      </c>
      <c r="R1" s="2" t="s">
        <v>26</v>
      </c>
      <c r="S1" s="2" t="s">
        <v>27</v>
      </c>
      <c r="T1" s="2" t="s">
        <v>15</v>
      </c>
      <c r="U1" s="2" t="s">
        <v>14</v>
      </c>
      <c r="V1" s="2" t="s">
        <v>17</v>
      </c>
      <c r="W1" s="2" t="s">
        <v>16</v>
      </c>
    </row>
    <row r="2" spans="1:23" ht="15.6" thickBot="1" x14ac:dyDescent="0.3">
      <c r="A2" s="87"/>
      <c r="B2" s="88"/>
      <c r="C2" s="120" t="str">
        <f ca="1">IF(PORTADA!$E$35="A",W2,"")</f>
        <v>Test, compuesto por 0 preguntas</v>
      </c>
      <c r="D2" s="85"/>
      <c r="E2" s="90"/>
      <c r="F2" s="91"/>
      <c r="J2" s="8">
        <f>COUNTA(H:H)-COUNT(H:H)</f>
        <v>0</v>
      </c>
      <c r="K2" s="2">
        <f>SUM(K3:K1048576)</f>
        <v>0</v>
      </c>
      <c r="L2" s="2">
        <f>SUM(L3:L1048576)</f>
        <v>0</v>
      </c>
      <c r="M2" s="2">
        <f>SUM(M3:M52)</f>
        <v>0</v>
      </c>
      <c r="N2" s="2">
        <f>K2+L2</f>
        <v>0</v>
      </c>
      <c r="O2" s="2" t="e">
        <f>+N2/J2</f>
        <v>#DIV/0!</v>
      </c>
      <c r="P2" s="2">
        <f>+K2+M2</f>
        <v>0</v>
      </c>
      <c r="Q2" s="2" t="e">
        <f>ROUND(P2/(K2+L2)*10,2)</f>
        <v>#DIV/0!</v>
      </c>
      <c r="R2" s="2" t="e">
        <f>ROUND(P2/J2*10,2)</f>
        <v>#DIV/0!</v>
      </c>
      <c r="S2" s="2" t="e">
        <f>CONCATENATE("puntual: ", Q2,"   Nota final: ", R2)</f>
        <v>#DIV/0!</v>
      </c>
      <c r="T2" s="2" t="e">
        <f>CONCATENATE("Evolución: ", J2," preguntas, ",K2," aciertos, ",L2," errores, ",P2," puntos.   Nota ",S2)</f>
        <v>#DIV/0!</v>
      </c>
      <c r="U2" s="2" t="str">
        <f>CONCATENATE("Test, compuesto por ",J2," preguntas")</f>
        <v>Test, compuesto por 0 preguntas</v>
      </c>
      <c r="V2" s="2" t="str">
        <f>IF(E2="X",U2,IF(N2&gt;0,T2,U2))</f>
        <v>Test, compuesto por 0 preguntas</v>
      </c>
      <c r="W2" s="2" t="str">
        <f ca="1">IF(PORTADA!E35="A",V2,U2)</f>
        <v>Test, compuesto por 0 preguntas</v>
      </c>
    </row>
    <row r="3" spans="1:23" ht="15" x14ac:dyDescent="0.25">
      <c r="A3" s="92"/>
      <c r="B3" s="93"/>
      <c r="C3" s="121"/>
      <c r="J3" s="4">
        <f>LOOKUP(I1+1,DATOS!B:B,DATOS!A:A)-I5</f>
        <v>20</v>
      </c>
      <c r="K3" s="4" t="s">
        <v>8</v>
      </c>
    </row>
    <row r="4" spans="1:23" ht="15" x14ac:dyDescent="0.25">
      <c r="A4" s="92"/>
      <c r="B4" s="93"/>
      <c r="C4" s="121"/>
    </row>
    <row r="5" spans="1:23" ht="15" x14ac:dyDescent="0.25">
      <c r="A5" s="92"/>
      <c r="B5" s="97"/>
      <c r="C5" s="122" t="str">
        <f ca="1">IF(PORTADA!$E$35="A",CONCATENATE(J5,".- ",G5),"")</f>
        <v>1.- 0</v>
      </c>
      <c r="D5" s="99"/>
      <c r="E5" s="92"/>
      <c r="F5" s="92"/>
      <c r="G5" s="15">
        <f>LOOKUP(I5,DATOS!A:A,DATOS!G:G)</f>
        <v>0</v>
      </c>
      <c r="H5" s="15">
        <f>LOOKUP(I5,DATOS!A:A,DATOS!N:N)</f>
        <v>0</v>
      </c>
      <c r="I5" s="10">
        <f>LOOKUP(I1,DATOS!B:B,DATOS!A:A)</f>
        <v>101</v>
      </c>
      <c r="J5" s="7">
        <v>1</v>
      </c>
      <c r="K5" s="5" t="s">
        <v>32</v>
      </c>
      <c r="L5" s="5" t="s">
        <v>33</v>
      </c>
      <c r="M5" s="5" t="s">
        <v>38</v>
      </c>
      <c r="N5" s="5" t="s">
        <v>34</v>
      </c>
      <c r="O5" s="5" t="s">
        <v>35</v>
      </c>
      <c r="P5" s="5" t="s">
        <v>36</v>
      </c>
      <c r="Q5" s="5" t="str">
        <f>CONCATENATE("X",H5)</f>
        <v>X0</v>
      </c>
      <c r="R5" s="5" t="s">
        <v>37</v>
      </c>
    </row>
    <row r="6" spans="1:23" ht="15" x14ac:dyDescent="0.25">
      <c r="A6" s="131">
        <f ca="1">IF($E$2="X",0,IF(J7&gt;2,H5,J7))</f>
        <v>0</v>
      </c>
      <c r="B6" s="100"/>
      <c r="C6" s="123" t="str">
        <f ca="1">IF(PORTADA!$E$35="A",CONCATENATE(I6," ",G6),"")</f>
        <v>a)  0</v>
      </c>
      <c r="D6" s="102"/>
      <c r="G6" s="13">
        <f>LOOKUP(I5,DATOS!A:A,DATOS!J:J)</f>
        <v>0</v>
      </c>
      <c r="I6" s="10" t="s">
        <v>44</v>
      </c>
      <c r="J6" s="5" t="s">
        <v>5</v>
      </c>
      <c r="K6" s="5">
        <f>IF(L6&gt;0,0,O6)</f>
        <v>0</v>
      </c>
      <c r="L6" s="5">
        <f>IF(O7&gt;0,1,0)</f>
        <v>0</v>
      </c>
      <c r="M6" s="5">
        <f>IF(L6=1,-1/COUNTA(P6:P9),0)</f>
        <v>0</v>
      </c>
      <c r="N6" s="5">
        <f>COUNTA(B6:B9)</f>
        <v>0</v>
      </c>
      <c r="O6" s="5">
        <f>COUNTIF(Q6:Q9,Q5)</f>
        <v>0</v>
      </c>
      <c r="P6" s="6" t="s">
        <v>0</v>
      </c>
      <c r="Q6" s="5" t="str">
        <f>CONCATENATE(B6,P6)</f>
        <v>A</v>
      </c>
      <c r="R6" s="5">
        <f>IF(O6&gt;0,O6+N6,N6*3)</f>
        <v>0</v>
      </c>
    </row>
    <row r="7" spans="1:23" ht="15" x14ac:dyDescent="0.25">
      <c r="A7" s="131"/>
      <c r="B7" s="100"/>
      <c r="C7" s="123" t="str">
        <f ca="1">IF(PORTADA!$E$35="A",CONCATENATE(I7," ",G7),"")</f>
        <v>b)  0</v>
      </c>
      <c r="D7" s="102"/>
      <c r="G7" s="13">
        <f>LOOKUP(I5,DATOS!A:A,DATOS!K:K)</f>
        <v>0</v>
      </c>
      <c r="I7" s="10" t="s">
        <v>45</v>
      </c>
      <c r="J7" s="5">
        <f ca="1">IF(PORTADA!$E$35="A",R6,0)</f>
        <v>0</v>
      </c>
      <c r="K7" s="5"/>
      <c r="L7" s="5"/>
      <c r="M7" s="5"/>
      <c r="N7" s="5"/>
      <c r="O7" s="5">
        <f>N6-O6</f>
        <v>0</v>
      </c>
      <c r="P7" s="6" t="s">
        <v>1</v>
      </c>
      <c r="Q7" s="5" t="str">
        <f>CONCATENATE(B7,P7)</f>
        <v>B</v>
      </c>
      <c r="R7" s="5"/>
    </row>
    <row r="8" spans="1:23" ht="15" x14ac:dyDescent="0.25">
      <c r="A8" s="131"/>
      <c r="B8" s="100"/>
      <c r="C8" s="123" t="str">
        <f ca="1">IF(PORTADA!$E$35="A",CONCATENATE(I8," ",G8),"")</f>
        <v>c)  0</v>
      </c>
      <c r="D8" s="102"/>
      <c r="G8" s="13">
        <f>LOOKUP(I5,DATOS!A:A,DATOS!L:L)</f>
        <v>0</v>
      </c>
      <c r="I8" s="10" t="s">
        <v>46</v>
      </c>
      <c r="J8" s="5"/>
      <c r="K8" s="5"/>
      <c r="L8" s="5"/>
      <c r="M8" s="5"/>
      <c r="N8" s="5"/>
      <c r="O8" s="5"/>
      <c r="P8" s="6" t="s">
        <v>2</v>
      </c>
      <c r="Q8" s="5" t="str">
        <f>CONCATENATE(B8,P8)</f>
        <v>C</v>
      </c>
      <c r="R8" s="5"/>
    </row>
    <row r="9" spans="1:23" ht="15" x14ac:dyDescent="0.25">
      <c r="A9" s="131"/>
      <c r="B9" s="100"/>
      <c r="C9" s="123" t="str">
        <f ca="1">IF(PORTADA!$E$35="A",CONCATENATE(I9," ",G9),"")</f>
        <v>d) 0</v>
      </c>
      <c r="D9" s="102"/>
      <c r="G9" s="13">
        <f>LOOKUP(I5,DATOS!A:A,DATOS!M:M)</f>
        <v>0</v>
      </c>
      <c r="I9" s="10" t="s">
        <v>47</v>
      </c>
      <c r="J9" s="17">
        <f>LOOKUP(I5,DATOS!A:A,DATOS!F:F)</f>
        <v>1</v>
      </c>
      <c r="K9" s="18" t="str">
        <f>LOOKUP(I5,DATOS!A:A,DATOS!D:D)</f>
        <v>TEST 6</v>
      </c>
      <c r="L9" s="16" t="str">
        <f>IF(J9=J5,"","FIN")</f>
        <v/>
      </c>
      <c r="M9" s="5"/>
      <c r="N9" s="5"/>
      <c r="O9" s="5"/>
      <c r="P9" s="6" t="s">
        <v>3</v>
      </c>
      <c r="Q9" s="5" t="str">
        <f>CONCATENATE(B9,P9)</f>
        <v>D</v>
      </c>
      <c r="R9" s="5"/>
    </row>
    <row r="10" spans="1:23" ht="15" x14ac:dyDescent="0.25">
      <c r="A10" s="92"/>
      <c r="B10" s="103"/>
      <c r="C10" s="126"/>
      <c r="D10" s="104"/>
    </row>
    <row r="11" spans="1:23" ht="15" x14ac:dyDescent="0.25">
      <c r="A11" s="92"/>
      <c r="B11" s="97"/>
      <c r="C11" s="122" t="str">
        <f ca="1">IF(PORTADA!$E$35="A",CONCATENATE(J11,".- ",G11),"")</f>
        <v>2.- 0</v>
      </c>
      <c r="D11" s="99"/>
      <c r="E11" s="92"/>
      <c r="F11" s="92"/>
      <c r="G11" s="15">
        <f>IF(L15="FIN","",LOOKUP(I11,DATOS!A:A,DATOS!G:G))</f>
        <v>0</v>
      </c>
      <c r="H11" s="15">
        <f>IF(L15="FIN",0,LOOKUP(I11,DATOS!A:A,DATOS!N:N))</f>
        <v>0</v>
      </c>
      <c r="I11" s="10">
        <f>+I5+1</f>
        <v>102</v>
      </c>
      <c r="J11" s="7">
        <f>+J5+1</f>
        <v>2</v>
      </c>
      <c r="K11" s="5" t="s">
        <v>32</v>
      </c>
      <c r="L11" s="5" t="s">
        <v>33</v>
      </c>
      <c r="M11" s="5" t="s">
        <v>38</v>
      </c>
      <c r="N11" s="5" t="s">
        <v>34</v>
      </c>
      <c r="O11" s="5" t="s">
        <v>35</v>
      </c>
      <c r="P11" s="5" t="s">
        <v>36</v>
      </c>
      <c r="Q11" s="5" t="str">
        <f>CONCATENATE("X",H11)</f>
        <v>X0</v>
      </c>
      <c r="R11" s="5" t="s">
        <v>37</v>
      </c>
    </row>
    <row r="12" spans="1:23" ht="15" x14ac:dyDescent="0.25">
      <c r="A12" s="131">
        <f ca="1">IF($E$2="X",0,IF(J13&gt;2,H11,J13))</f>
        <v>0</v>
      </c>
      <c r="B12" s="100"/>
      <c r="C12" s="123" t="str">
        <f ca="1">IF(PORTADA!$E$35="A",CONCATENATE(I12," ",G12),"")</f>
        <v>a)  0</v>
      </c>
      <c r="D12" s="102"/>
      <c r="G12" s="13">
        <f>IF(L15="FIN","",LOOKUP(I11,DATOS!A:A,DATOS!J:J))</f>
        <v>0</v>
      </c>
      <c r="I12" s="10" t="s">
        <v>44</v>
      </c>
      <c r="J12" s="5" t="s">
        <v>5</v>
      </c>
      <c r="K12" s="5">
        <f>IF(L12&gt;0,0,O12)</f>
        <v>0</v>
      </c>
      <c r="L12" s="5">
        <f>IF(O13&gt;0,1,0)</f>
        <v>0</v>
      </c>
      <c r="M12" s="5">
        <f>IF(L12=1,-1/COUNTA(P12:P15),0)</f>
        <v>0</v>
      </c>
      <c r="N12" s="5">
        <f>COUNTA(B12:B15)</f>
        <v>0</v>
      </c>
      <c r="O12" s="5">
        <f>COUNTIF(Q12:Q15,Q11)</f>
        <v>0</v>
      </c>
      <c r="P12" s="6" t="s">
        <v>0</v>
      </c>
      <c r="Q12" s="5" t="str">
        <f>CONCATENATE(B12,P12)</f>
        <v>A</v>
      </c>
      <c r="R12" s="5">
        <f>IF(O12&gt;0,O12+N12,N12*3)</f>
        <v>0</v>
      </c>
    </row>
    <row r="13" spans="1:23" ht="15" x14ac:dyDescent="0.25">
      <c r="A13" s="131"/>
      <c r="B13" s="100"/>
      <c r="C13" s="123" t="str">
        <f ca="1">IF(PORTADA!$E$35="A",CONCATENATE(I13," ",G13),"")</f>
        <v>b)  0</v>
      </c>
      <c r="D13" s="102"/>
      <c r="G13" s="13">
        <f>IF(L15="FIN","",LOOKUP(I11,DATOS!A:A,DATOS!K:K))</f>
        <v>0</v>
      </c>
      <c r="I13" s="10" t="s">
        <v>45</v>
      </c>
      <c r="J13" s="5">
        <f ca="1">IF(PORTADA!$E$35="A",R12,0)</f>
        <v>0</v>
      </c>
      <c r="K13" s="5"/>
      <c r="L13" s="5"/>
      <c r="M13" s="5"/>
      <c r="N13" s="5"/>
      <c r="O13" s="5">
        <f>N12-O12</f>
        <v>0</v>
      </c>
      <c r="P13" s="6" t="s">
        <v>1</v>
      </c>
      <c r="Q13" s="5" t="str">
        <f>CONCATENATE(B13,P13)</f>
        <v>B</v>
      </c>
      <c r="R13" s="5"/>
    </row>
    <row r="14" spans="1:23" ht="15" x14ac:dyDescent="0.25">
      <c r="A14" s="131"/>
      <c r="B14" s="100"/>
      <c r="C14" s="123" t="str">
        <f ca="1">IF(PORTADA!$E$35="A",CONCATENATE(I14," ",G14),"")</f>
        <v>c)  0</v>
      </c>
      <c r="D14" s="102"/>
      <c r="G14" s="13">
        <f>IF(L15="FIN","",LOOKUP(I11,DATOS!A:A,DATOS!L:L))</f>
        <v>0</v>
      </c>
      <c r="I14" s="10" t="s">
        <v>46</v>
      </c>
      <c r="J14" s="5"/>
      <c r="K14" s="5"/>
      <c r="L14" s="5"/>
      <c r="M14" s="5"/>
      <c r="N14" s="5"/>
      <c r="O14" s="5"/>
      <c r="P14" s="6" t="s">
        <v>2</v>
      </c>
      <c r="Q14" s="5" t="str">
        <f>CONCATENATE(B14,P14)</f>
        <v>C</v>
      </c>
      <c r="R14" s="5"/>
    </row>
    <row r="15" spans="1:23" ht="15" x14ac:dyDescent="0.25">
      <c r="A15" s="131"/>
      <c r="B15" s="100"/>
      <c r="C15" s="123" t="str">
        <f ca="1">IF(PORTADA!$E$35="A",CONCATENATE(I15," ",G15),"")</f>
        <v>d) 0</v>
      </c>
      <c r="D15" s="102"/>
      <c r="G15" s="13">
        <f>IF(L15="FIN","",LOOKUP(I11,DATOS!A:A,DATOS!M:M))</f>
        <v>0</v>
      </c>
      <c r="I15" s="10" t="s">
        <v>47</v>
      </c>
      <c r="J15" s="17">
        <f>LOOKUP(I11,DATOS!A:A,DATOS!F:F)</f>
        <v>2</v>
      </c>
      <c r="K15" s="18" t="str">
        <f>LOOKUP(I11,DATOS!A:A,DATOS!D:D)</f>
        <v>TEST 6</v>
      </c>
      <c r="L15" s="16" t="str">
        <f>IF(J15=J11,"","FIN")</f>
        <v/>
      </c>
      <c r="M15" s="5"/>
      <c r="N15" s="5"/>
      <c r="O15" s="5"/>
      <c r="P15" s="6" t="s">
        <v>3</v>
      </c>
      <c r="Q15" s="5" t="str">
        <f>CONCATENATE(B15,P15)</f>
        <v>D</v>
      </c>
      <c r="R15" s="5"/>
    </row>
    <row r="16" spans="1:23" ht="15" x14ac:dyDescent="0.25">
      <c r="A16" s="92"/>
      <c r="B16" s="103"/>
      <c r="C16" s="126"/>
      <c r="D16" s="104"/>
    </row>
    <row r="17" spans="1:18" ht="15" x14ac:dyDescent="0.25">
      <c r="A17" s="92"/>
      <c r="B17" s="97"/>
      <c r="C17" s="122" t="str">
        <f ca="1">IF(PORTADA!$E$35="A",CONCATENATE(J17,".- ",G17),"")</f>
        <v>3.- 0</v>
      </c>
      <c r="D17" s="99"/>
      <c r="E17" s="92"/>
      <c r="F17" s="92"/>
      <c r="G17" s="15">
        <f>IF(L21="FIN","",LOOKUP(I17,DATOS!A:A,DATOS!G:G))</f>
        <v>0</v>
      </c>
      <c r="H17" s="15">
        <f>IF(L21="FIN",0,LOOKUP(I17,DATOS!A:A,DATOS!N:N))</f>
        <v>0</v>
      </c>
      <c r="I17" s="10">
        <f>+I11+1</f>
        <v>103</v>
      </c>
      <c r="J17" s="7">
        <f>+J11+1</f>
        <v>3</v>
      </c>
      <c r="K17" s="5" t="s">
        <v>32</v>
      </c>
      <c r="L17" s="5" t="s">
        <v>33</v>
      </c>
      <c r="M17" s="5" t="s">
        <v>38</v>
      </c>
      <c r="N17" s="5" t="s">
        <v>34</v>
      </c>
      <c r="O17" s="5" t="s">
        <v>35</v>
      </c>
      <c r="P17" s="5" t="s">
        <v>36</v>
      </c>
      <c r="Q17" s="5" t="str">
        <f>CONCATENATE("X",H17)</f>
        <v>X0</v>
      </c>
      <c r="R17" s="5" t="s">
        <v>37</v>
      </c>
    </row>
    <row r="18" spans="1:18" ht="15" x14ac:dyDescent="0.25">
      <c r="A18" s="131">
        <f ca="1">IF($E$2="X",0,IF(J19&gt;2,H17,J19))</f>
        <v>0</v>
      </c>
      <c r="B18" s="100"/>
      <c r="C18" s="123" t="str">
        <f ca="1">IF(PORTADA!$E$35="A",CONCATENATE(I18," ",G18),"")</f>
        <v>a)  0</v>
      </c>
      <c r="D18" s="102"/>
      <c r="G18" s="13">
        <f>IF(L21="FIN","",LOOKUP(I17,DATOS!A:A,DATOS!J:J))</f>
        <v>0</v>
      </c>
      <c r="I18" s="10" t="s">
        <v>44</v>
      </c>
      <c r="J18" s="5" t="s">
        <v>5</v>
      </c>
      <c r="K18" s="5">
        <f>IF(L18&gt;0,0,O18)</f>
        <v>0</v>
      </c>
      <c r="L18" s="5">
        <f>IF(O19&gt;0,1,0)</f>
        <v>0</v>
      </c>
      <c r="M18" s="5">
        <f>IF(L18=1,-1/COUNTA(P18:P21),0)</f>
        <v>0</v>
      </c>
      <c r="N18" s="5">
        <f>COUNTA(B18:B21)</f>
        <v>0</v>
      </c>
      <c r="O18" s="5">
        <f>COUNTIF(Q18:Q21,Q17)</f>
        <v>0</v>
      </c>
      <c r="P18" s="6" t="s">
        <v>0</v>
      </c>
      <c r="Q18" s="5" t="str">
        <f>CONCATENATE(B18,P18)</f>
        <v>A</v>
      </c>
      <c r="R18" s="5">
        <f>IF(O18&gt;0,O18+N18,N18*3)</f>
        <v>0</v>
      </c>
    </row>
    <row r="19" spans="1:18" ht="15" x14ac:dyDescent="0.25">
      <c r="A19" s="131"/>
      <c r="B19" s="100"/>
      <c r="C19" s="123" t="str">
        <f ca="1">IF(PORTADA!$E$35="A",CONCATENATE(I19," ",G19),"")</f>
        <v>b)  0</v>
      </c>
      <c r="D19" s="102"/>
      <c r="G19" s="13">
        <f>IF(L21="FIN","",LOOKUP(I17,DATOS!A:A,DATOS!K:K))</f>
        <v>0</v>
      </c>
      <c r="I19" s="10" t="s">
        <v>45</v>
      </c>
      <c r="J19" s="5">
        <f ca="1">IF(PORTADA!$E$35="A",R18,0)</f>
        <v>0</v>
      </c>
      <c r="K19" s="5"/>
      <c r="L19" s="5"/>
      <c r="M19" s="5"/>
      <c r="N19" s="5"/>
      <c r="O19" s="5">
        <f>N18-O18</f>
        <v>0</v>
      </c>
      <c r="P19" s="6" t="s">
        <v>1</v>
      </c>
      <c r="Q19" s="5" t="str">
        <f>CONCATENATE(B19,P19)</f>
        <v>B</v>
      </c>
      <c r="R19" s="5"/>
    </row>
    <row r="20" spans="1:18" ht="15" x14ac:dyDescent="0.25">
      <c r="A20" s="131"/>
      <c r="B20" s="100"/>
      <c r="C20" s="123" t="str">
        <f ca="1">IF(PORTADA!$E$35="A",CONCATENATE(I20," ",G20),"")</f>
        <v>c)  0</v>
      </c>
      <c r="D20" s="102"/>
      <c r="G20" s="13">
        <f>IF(L21="FIN","",LOOKUP(I17,DATOS!A:A,DATOS!L:L))</f>
        <v>0</v>
      </c>
      <c r="I20" s="10" t="s">
        <v>46</v>
      </c>
      <c r="J20" s="5"/>
      <c r="K20" s="5"/>
      <c r="L20" s="5"/>
      <c r="M20" s="5"/>
      <c r="N20" s="5"/>
      <c r="O20" s="5"/>
      <c r="P20" s="6" t="s">
        <v>2</v>
      </c>
      <c r="Q20" s="5" t="str">
        <f>CONCATENATE(B20,P20)</f>
        <v>C</v>
      </c>
      <c r="R20" s="5"/>
    </row>
    <row r="21" spans="1:18" ht="15" x14ac:dyDescent="0.25">
      <c r="A21" s="131"/>
      <c r="B21" s="100"/>
      <c r="C21" s="123" t="str">
        <f ca="1">IF(PORTADA!$E$35="A",CONCATENATE(I21," ",G21),"")</f>
        <v>d) 0</v>
      </c>
      <c r="D21" s="102"/>
      <c r="G21" s="13">
        <f>IF(L21="FIN","",LOOKUP(I17,DATOS!A:A,DATOS!M:M))</f>
        <v>0</v>
      </c>
      <c r="I21" s="10" t="s">
        <v>47</v>
      </c>
      <c r="J21" s="17">
        <f>LOOKUP(I17,DATOS!A:A,DATOS!F:F)</f>
        <v>3</v>
      </c>
      <c r="K21" s="18" t="str">
        <f>LOOKUP(I17,DATOS!A:A,DATOS!D:D)</f>
        <v>TEST 6</v>
      </c>
      <c r="L21" s="16" t="str">
        <f>IF(J21=J17,"","FIN")</f>
        <v/>
      </c>
      <c r="M21" s="5"/>
      <c r="N21" s="5"/>
      <c r="O21" s="5"/>
      <c r="P21" s="6" t="s">
        <v>3</v>
      </c>
      <c r="Q21" s="5" t="str">
        <f>CONCATENATE(B21,P21)</f>
        <v>D</v>
      </c>
      <c r="R21" s="5"/>
    </row>
    <row r="22" spans="1:18" ht="15" x14ac:dyDescent="0.25">
      <c r="A22" s="92"/>
      <c r="B22" s="103"/>
      <c r="C22" s="126"/>
      <c r="D22" s="104"/>
    </row>
    <row r="23" spans="1:18" ht="15" x14ac:dyDescent="0.25">
      <c r="A23" s="92"/>
      <c r="B23" s="97"/>
      <c r="C23" s="122" t="str">
        <f ca="1">IF(PORTADA!$E$35="A",CONCATENATE(J23,".- ",G23),"")</f>
        <v>4.- 0</v>
      </c>
      <c r="D23" s="99"/>
      <c r="E23" s="92"/>
      <c r="F23" s="92"/>
      <c r="G23" s="15">
        <f>IF(L27="FIN","",LOOKUP(I23,DATOS!A:A,DATOS!G:G))</f>
        <v>0</v>
      </c>
      <c r="H23" s="15">
        <f>IF(L27="FIN",0,LOOKUP(I23,DATOS!A:A,DATOS!N:N))</f>
        <v>0</v>
      </c>
      <c r="I23" s="10">
        <f>+I17+1</f>
        <v>104</v>
      </c>
      <c r="J23" s="7">
        <f>+J17+1</f>
        <v>4</v>
      </c>
      <c r="K23" s="5" t="s">
        <v>32</v>
      </c>
      <c r="L23" s="5" t="s">
        <v>33</v>
      </c>
      <c r="M23" s="5" t="s">
        <v>38</v>
      </c>
      <c r="N23" s="5" t="s">
        <v>34</v>
      </c>
      <c r="O23" s="5" t="s">
        <v>35</v>
      </c>
      <c r="P23" s="5" t="s">
        <v>36</v>
      </c>
      <c r="Q23" s="5" t="str">
        <f>CONCATENATE("X",H23)</f>
        <v>X0</v>
      </c>
      <c r="R23" s="5" t="s">
        <v>37</v>
      </c>
    </row>
    <row r="24" spans="1:18" ht="15" x14ac:dyDescent="0.25">
      <c r="A24" s="131">
        <f ca="1">IF($E$2="X",0,IF(J25&gt;2,H23,J25))</f>
        <v>0</v>
      </c>
      <c r="B24" s="100"/>
      <c r="C24" s="123" t="str">
        <f ca="1">IF(PORTADA!$E$35="A",CONCATENATE(I24," ",G24),"")</f>
        <v>a)  0</v>
      </c>
      <c r="D24" s="102"/>
      <c r="G24" s="13">
        <f>IF(L27="FIN","",LOOKUP(I23,DATOS!A:A,DATOS!J:J))</f>
        <v>0</v>
      </c>
      <c r="I24" s="10" t="s">
        <v>44</v>
      </c>
      <c r="J24" s="5" t="s">
        <v>5</v>
      </c>
      <c r="K24" s="5">
        <f>IF(L24&gt;0,0,O24)</f>
        <v>0</v>
      </c>
      <c r="L24" s="5">
        <f>IF(O25&gt;0,1,0)</f>
        <v>0</v>
      </c>
      <c r="M24" s="5">
        <f>IF(L24=1,-1/COUNTA(P24:P27),0)</f>
        <v>0</v>
      </c>
      <c r="N24" s="5">
        <f>COUNTA(B24:B27)</f>
        <v>0</v>
      </c>
      <c r="O24" s="5">
        <f>COUNTIF(Q24:Q27,Q23)</f>
        <v>0</v>
      </c>
      <c r="P24" s="6" t="s">
        <v>0</v>
      </c>
      <c r="Q24" s="5" t="str">
        <f>CONCATENATE(B24,P24)</f>
        <v>A</v>
      </c>
      <c r="R24" s="5">
        <f>IF(O24&gt;0,O24+N24,N24*3)</f>
        <v>0</v>
      </c>
    </row>
    <row r="25" spans="1:18" ht="15" x14ac:dyDescent="0.25">
      <c r="A25" s="131"/>
      <c r="B25" s="100"/>
      <c r="C25" s="123" t="str">
        <f ca="1">IF(PORTADA!$E$35="A",CONCATENATE(I25," ",G25),"")</f>
        <v>b)  0</v>
      </c>
      <c r="D25" s="102"/>
      <c r="G25" s="13">
        <f>IF(L27="FIN","",LOOKUP(I23,DATOS!A:A,DATOS!K:K))</f>
        <v>0</v>
      </c>
      <c r="I25" s="10" t="s">
        <v>45</v>
      </c>
      <c r="J25" s="5">
        <f ca="1">IF(PORTADA!$E$35="A",R24,0)</f>
        <v>0</v>
      </c>
      <c r="K25" s="5"/>
      <c r="L25" s="5"/>
      <c r="M25" s="5"/>
      <c r="N25" s="5"/>
      <c r="O25" s="5">
        <f>N24-O24</f>
        <v>0</v>
      </c>
      <c r="P25" s="6" t="s">
        <v>1</v>
      </c>
      <c r="Q25" s="5" t="str">
        <f>CONCATENATE(B25,P25)</f>
        <v>B</v>
      </c>
      <c r="R25" s="5"/>
    </row>
    <row r="26" spans="1:18" ht="15" x14ac:dyDescent="0.25">
      <c r="A26" s="131"/>
      <c r="B26" s="100"/>
      <c r="C26" s="123" t="str">
        <f ca="1">IF(PORTADA!$E$35="A",CONCATENATE(I26," ",G26),"")</f>
        <v>c)  0</v>
      </c>
      <c r="D26" s="102"/>
      <c r="G26" s="13">
        <f>IF(L27="FIN","",LOOKUP(I23,DATOS!A:A,DATOS!L:L))</f>
        <v>0</v>
      </c>
      <c r="I26" s="10" t="s">
        <v>46</v>
      </c>
      <c r="J26" s="5"/>
      <c r="K26" s="5"/>
      <c r="L26" s="5"/>
      <c r="M26" s="5"/>
      <c r="N26" s="5"/>
      <c r="O26" s="5"/>
      <c r="P26" s="6" t="s">
        <v>2</v>
      </c>
      <c r="Q26" s="5" t="str">
        <f>CONCATENATE(B26,P26)</f>
        <v>C</v>
      </c>
      <c r="R26" s="5"/>
    </row>
    <row r="27" spans="1:18" ht="15" x14ac:dyDescent="0.25">
      <c r="A27" s="131"/>
      <c r="B27" s="100"/>
      <c r="C27" s="123" t="str">
        <f ca="1">IF(PORTADA!$E$35="A",CONCATENATE(I27," ",G27),"")</f>
        <v>d) 0</v>
      </c>
      <c r="D27" s="102"/>
      <c r="G27" s="13">
        <f>IF(L27="FIN","",LOOKUP(I23,DATOS!A:A,DATOS!M:M))</f>
        <v>0</v>
      </c>
      <c r="I27" s="10" t="s">
        <v>47</v>
      </c>
      <c r="J27" s="17">
        <f>LOOKUP(I23,DATOS!A:A,DATOS!F:F)</f>
        <v>4</v>
      </c>
      <c r="K27" s="18" t="str">
        <f>LOOKUP(I23,DATOS!A:A,DATOS!D:D)</f>
        <v>TEST 6</v>
      </c>
      <c r="L27" s="16" t="str">
        <f>IF(J27=J23,"","FIN")</f>
        <v/>
      </c>
      <c r="M27" s="5"/>
      <c r="N27" s="5"/>
      <c r="O27" s="5"/>
      <c r="P27" s="6" t="s">
        <v>3</v>
      </c>
      <c r="Q27" s="5" t="str">
        <f>CONCATENATE(B27,P27)</f>
        <v>D</v>
      </c>
      <c r="R27" s="5"/>
    </row>
    <row r="28" spans="1:18" ht="15" x14ac:dyDescent="0.25">
      <c r="A28" s="92"/>
      <c r="B28" s="103"/>
      <c r="C28" s="126"/>
      <c r="D28" s="104"/>
    </row>
    <row r="29" spans="1:18" ht="15" x14ac:dyDescent="0.25">
      <c r="A29" s="92"/>
      <c r="B29" s="97"/>
      <c r="C29" s="122" t="str">
        <f ca="1">IF(PORTADA!$E$35="A",CONCATENATE(J29,".- ",G29),"")</f>
        <v>5.- 0</v>
      </c>
      <c r="D29" s="99"/>
      <c r="E29" s="92"/>
      <c r="F29" s="92"/>
      <c r="G29" s="15">
        <f>IF(L33="FIN","",LOOKUP(I29,DATOS!A:A,DATOS!G:G))</f>
        <v>0</v>
      </c>
      <c r="H29" s="15">
        <f>IF(L33="FIN",0,LOOKUP(I29,DATOS!A:A,DATOS!N:N))</f>
        <v>0</v>
      </c>
      <c r="I29" s="10">
        <f>+I23+1</f>
        <v>105</v>
      </c>
      <c r="J29" s="7">
        <f>+J23+1</f>
        <v>5</v>
      </c>
      <c r="K29" s="5" t="s">
        <v>32</v>
      </c>
      <c r="L29" s="5" t="s">
        <v>33</v>
      </c>
      <c r="M29" s="5" t="s">
        <v>38</v>
      </c>
      <c r="N29" s="5" t="s">
        <v>34</v>
      </c>
      <c r="O29" s="5" t="s">
        <v>35</v>
      </c>
      <c r="P29" s="5" t="s">
        <v>36</v>
      </c>
      <c r="Q29" s="5" t="str">
        <f>CONCATENATE("X",H29)</f>
        <v>X0</v>
      </c>
      <c r="R29" s="5" t="s">
        <v>37</v>
      </c>
    </row>
    <row r="30" spans="1:18" ht="15" x14ac:dyDescent="0.25">
      <c r="A30" s="131">
        <f ca="1">IF($E$2="X",0,IF(J31&gt;2,H29,J31))</f>
        <v>0</v>
      </c>
      <c r="B30" s="100"/>
      <c r="C30" s="123" t="str">
        <f ca="1">IF(PORTADA!$E$35="A",CONCATENATE(I30," ",G30),"")</f>
        <v>a)  0</v>
      </c>
      <c r="D30" s="102"/>
      <c r="G30" s="13">
        <f>IF(L33="FIN","",LOOKUP(I29,DATOS!A:A,DATOS!J:J))</f>
        <v>0</v>
      </c>
      <c r="I30" s="10" t="s">
        <v>44</v>
      </c>
      <c r="J30" s="5" t="s">
        <v>5</v>
      </c>
      <c r="K30" s="5">
        <f>IF(L30&gt;0,0,O30)</f>
        <v>0</v>
      </c>
      <c r="L30" s="5">
        <f>IF(O31&gt;0,1,0)</f>
        <v>0</v>
      </c>
      <c r="M30" s="5">
        <f>IF(L30=1,-1/COUNTA(P30:P33),0)</f>
        <v>0</v>
      </c>
      <c r="N30" s="5">
        <f>COUNTA(B30:B33)</f>
        <v>0</v>
      </c>
      <c r="O30" s="5">
        <f>COUNTIF(Q30:Q33,Q29)</f>
        <v>0</v>
      </c>
      <c r="P30" s="6" t="s">
        <v>0</v>
      </c>
      <c r="Q30" s="5" t="str">
        <f>CONCATENATE(B30,P30)</f>
        <v>A</v>
      </c>
      <c r="R30" s="5">
        <f>IF(O30&gt;0,O30+N30,N30*3)</f>
        <v>0</v>
      </c>
    </row>
    <row r="31" spans="1:18" ht="15" x14ac:dyDescent="0.25">
      <c r="A31" s="131"/>
      <c r="B31" s="100"/>
      <c r="C31" s="123" t="str">
        <f ca="1">IF(PORTADA!$E$35="A",CONCATENATE(I31," ",G31),"")</f>
        <v>b)  0</v>
      </c>
      <c r="D31" s="102"/>
      <c r="G31" s="13">
        <f>IF(L33="FIN","",LOOKUP(I29,DATOS!A:A,DATOS!K:K))</f>
        <v>0</v>
      </c>
      <c r="I31" s="10" t="s">
        <v>45</v>
      </c>
      <c r="J31" s="5">
        <f ca="1">IF(PORTADA!$E$35="A",R30,0)</f>
        <v>0</v>
      </c>
      <c r="K31" s="5"/>
      <c r="L31" s="5"/>
      <c r="M31" s="5"/>
      <c r="N31" s="5"/>
      <c r="O31" s="5">
        <f>N30-O30</f>
        <v>0</v>
      </c>
      <c r="P31" s="6" t="s">
        <v>1</v>
      </c>
      <c r="Q31" s="5" t="str">
        <f>CONCATENATE(B31,P31)</f>
        <v>B</v>
      </c>
      <c r="R31" s="5"/>
    </row>
    <row r="32" spans="1:18" ht="15" x14ac:dyDescent="0.25">
      <c r="A32" s="131"/>
      <c r="B32" s="100"/>
      <c r="C32" s="123" t="str">
        <f ca="1">IF(PORTADA!$E$35="A",CONCATENATE(I32," ",G32),"")</f>
        <v>c)  0</v>
      </c>
      <c r="D32" s="102"/>
      <c r="G32" s="13">
        <f>IF(L33="FIN","",LOOKUP(I29,DATOS!A:A,DATOS!L:L))</f>
        <v>0</v>
      </c>
      <c r="I32" s="10" t="s">
        <v>46</v>
      </c>
      <c r="J32" s="5"/>
      <c r="K32" s="5"/>
      <c r="L32" s="5"/>
      <c r="M32" s="5"/>
      <c r="N32" s="5"/>
      <c r="O32" s="5"/>
      <c r="P32" s="6" t="s">
        <v>2</v>
      </c>
      <c r="Q32" s="5" t="str">
        <f>CONCATENATE(B32,P32)</f>
        <v>C</v>
      </c>
      <c r="R32" s="5"/>
    </row>
    <row r="33" spans="1:18" ht="15" x14ac:dyDescent="0.25">
      <c r="A33" s="131"/>
      <c r="B33" s="100"/>
      <c r="C33" s="123" t="str">
        <f ca="1">IF(PORTADA!$E$35="A",CONCATENATE(I33," ",G33),"")</f>
        <v>d) 0</v>
      </c>
      <c r="D33" s="102"/>
      <c r="G33" s="13">
        <f>IF(L33="FIN","",LOOKUP(I29,DATOS!A:A,DATOS!M:M))</f>
        <v>0</v>
      </c>
      <c r="I33" s="10" t="s">
        <v>47</v>
      </c>
      <c r="J33" s="17">
        <f>LOOKUP(I29,DATOS!A:A,DATOS!F:F)</f>
        <v>5</v>
      </c>
      <c r="K33" s="18" t="str">
        <f>LOOKUP(I29,DATOS!A:A,DATOS!D:D)</f>
        <v>TEST 6</v>
      </c>
      <c r="L33" s="16" t="str">
        <f>IF(J33=J29,"","FIN")</f>
        <v/>
      </c>
      <c r="M33" s="5"/>
      <c r="N33" s="5"/>
      <c r="O33" s="5"/>
      <c r="P33" s="6" t="s">
        <v>3</v>
      </c>
      <c r="Q33" s="5" t="str">
        <f>CONCATENATE(B33,P33)</f>
        <v>D</v>
      </c>
      <c r="R33" s="5"/>
    </row>
    <row r="34" spans="1:18" ht="15" x14ac:dyDescent="0.25">
      <c r="A34" s="92"/>
      <c r="B34" s="103"/>
      <c r="C34" s="126"/>
      <c r="D34" s="104"/>
    </row>
    <row r="35" spans="1:18" ht="15" x14ac:dyDescent="0.25">
      <c r="A35" s="92"/>
      <c r="B35" s="97"/>
      <c r="C35" s="122" t="str">
        <f ca="1">IF(PORTADA!$E$35="A",CONCATENATE(J35,".- ",G35),"")</f>
        <v>6.- 0</v>
      </c>
      <c r="D35" s="99"/>
      <c r="E35" s="92"/>
      <c r="F35" s="92"/>
      <c r="G35" s="15">
        <f>IF(L39="FIN","",LOOKUP(I35,DATOS!A:A,DATOS!G:G))</f>
        <v>0</v>
      </c>
      <c r="H35" s="15">
        <f>IF(L39="FIN",0,LOOKUP(I35,DATOS!A:A,DATOS!N:N))</f>
        <v>0</v>
      </c>
      <c r="I35" s="10">
        <f>+I29+1</f>
        <v>106</v>
      </c>
      <c r="J35" s="7">
        <f>+J29+1</f>
        <v>6</v>
      </c>
      <c r="K35" s="5" t="s">
        <v>32</v>
      </c>
      <c r="L35" s="5" t="s">
        <v>33</v>
      </c>
      <c r="M35" s="5" t="s">
        <v>38</v>
      </c>
      <c r="N35" s="5" t="s">
        <v>34</v>
      </c>
      <c r="O35" s="5" t="s">
        <v>35</v>
      </c>
      <c r="P35" s="5" t="s">
        <v>36</v>
      </c>
      <c r="Q35" s="5" t="str">
        <f>CONCATENATE("X",H35)</f>
        <v>X0</v>
      </c>
      <c r="R35" s="5" t="s">
        <v>37</v>
      </c>
    </row>
    <row r="36" spans="1:18" ht="15" x14ac:dyDescent="0.25">
      <c r="A36" s="131">
        <f ca="1">IF($E$2="X",0,IF(J37&gt;2,H35,J37))</f>
        <v>0</v>
      </c>
      <c r="B36" s="100"/>
      <c r="C36" s="123" t="str">
        <f ca="1">IF(PORTADA!$E$35="A",CONCATENATE(I36," ",G36),"")</f>
        <v>a)  0</v>
      </c>
      <c r="D36" s="102"/>
      <c r="G36" s="13">
        <f>IF(L39="FIN","",LOOKUP(I35,DATOS!A:A,DATOS!J:J))</f>
        <v>0</v>
      </c>
      <c r="I36" s="10" t="s">
        <v>44</v>
      </c>
      <c r="J36" s="5" t="s">
        <v>5</v>
      </c>
      <c r="K36" s="5">
        <f>IF(L36&gt;0,0,O36)</f>
        <v>0</v>
      </c>
      <c r="L36" s="5">
        <f>IF(O37&gt;0,1,0)</f>
        <v>0</v>
      </c>
      <c r="M36" s="5">
        <f>IF(L36=1,-1/COUNTA(P36:P39),0)</f>
        <v>0</v>
      </c>
      <c r="N36" s="5">
        <f>COUNTA(B36:B39)</f>
        <v>0</v>
      </c>
      <c r="O36" s="5">
        <f>COUNTIF(Q36:Q39,Q35)</f>
        <v>0</v>
      </c>
      <c r="P36" s="6" t="s">
        <v>0</v>
      </c>
      <c r="Q36" s="5" t="str">
        <f>CONCATENATE(B36,P36)</f>
        <v>A</v>
      </c>
      <c r="R36" s="5">
        <f>IF(O36&gt;0,O36+N36,N36*3)</f>
        <v>0</v>
      </c>
    </row>
    <row r="37" spans="1:18" ht="15" x14ac:dyDescent="0.25">
      <c r="A37" s="131"/>
      <c r="B37" s="100"/>
      <c r="C37" s="123" t="str">
        <f ca="1">IF(PORTADA!$E$35="A",CONCATENATE(I37," ",G37),"")</f>
        <v>b)  0</v>
      </c>
      <c r="D37" s="102"/>
      <c r="G37" s="13">
        <f>IF(L39="FIN","",LOOKUP(I35,DATOS!A:A,DATOS!K:K))</f>
        <v>0</v>
      </c>
      <c r="I37" s="10" t="s">
        <v>45</v>
      </c>
      <c r="J37" s="5">
        <f ca="1">IF(PORTADA!$E$35="A",R36,0)</f>
        <v>0</v>
      </c>
      <c r="K37" s="5"/>
      <c r="L37" s="5"/>
      <c r="M37" s="5"/>
      <c r="N37" s="5"/>
      <c r="O37" s="5">
        <f>N36-O36</f>
        <v>0</v>
      </c>
      <c r="P37" s="6" t="s">
        <v>1</v>
      </c>
      <c r="Q37" s="5" t="str">
        <f>CONCATENATE(B37,P37)</f>
        <v>B</v>
      </c>
      <c r="R37" s="5"/>
    </row>
    <row r="38" spans="1:18" ht="15" x14ac:dyDescent="0.25">
      <c r="A38" s="131"/>
      <c r="B38" s="100"/>
      <c r="C38" s="123" t="str">
        <f ca="1">IF(PORTADA!$E$35="A",CONCATENATE(I38," ",G38),"")</f>
        <v>c)  0</v>
      </c>
      <c r="D38" s="102"/>
      <c r="G38" s="13">
        <f>IF(L39="FIN","",LOOKUP(I35,DATOS!A:A,DATOS!L:L))</f>
        <v>0</v>
      </c>
      <c r="I38" s="10" t="s">
        <v>46</v>
      </c>
      <c r="J38" s="5"/>
      <c r="K38" s="5"/>
      <c r="L38" s="5"/>
      <c r="M38" s="5"/>
      <c r="N38" s="5"/>
      <c r="O38" s="5"/>
      <c r="P38" s="6" t="s">
        <v>2</v>
      </c>
      <c r="Q38" s="5" t="str">
        <f>CONCATENATE(B38,P38)</f>
        <v>C</v>
      </c>
      <c r="R38" s="5"/>
    </row>
    <row r="39" spans="1:18" ht="15" x14ac:dyDescent="0.25">
      <c r="A39" s="131"/>
      <c r="B39" s="100"/>
      <c r="C39" s="123" t="str">
        <f ca="1">IF(PORTADA!$E$35="A",CONCATENATE(I39," ",G39),"")</f>
        <v>d) 0</v>
      </c>
      <c r="D39" s="102"/>
      <c r="G39" s="13">
        <f>IF(L39="FIN","",LOOKUP(I35,DATOS!A:A,DATOS!M:M))</f>
        <v>0</v>
      </c>
      <c r="I39" s="10" t="s">
        <v>47</v>
      </c>
      <c r="J39" s="17">
        <f>LOOKUP(I35,DATOS!A:A,DATOS!F:F)</f>
        <v>6</v>
      </c>
      <c r="K39" s="18" t="str">
        <f>LOOKUP(I35,DATOS!A:A,DATOS!D:D)</f>
        <v>TEST 6</v>
      </c>
      <c r="L39" s="16" t="str">
        <f>IF(J39=J35,"","FIN")</f>
        <v/>
      </c>
      <c r="M39" s="5"/>
      <c r="N39" s="5"/>
      <c r="O39" s="5"/>
      <c r="P39" s="6" t="s">
        <v>3</v>
      </c>
      <c r="Q39" s="5" t="str">
        <f>CONCATENATE(B39,P39)</f>
        <v>D</v>
      </c>
      <c r="R39" s="5"/>
    </row>
    <row r="40" spans="1:18" ht="15" x14ac:dyDescent="0.25">
      <c r="A40" s="92"/>
      <c r="B40" s="103"/>
      <c r="C40" s="126"/>
      <c r="D40" s="104"/>
    </row>
    <row r="41" spans="1:18" ht="15" x14ac:dyDescent="0.25">
      <c r="A41" s="92"/>
      <c r="B41" s="97"/>
      <c r="C41" s="122" t="str">
        <f ca="1">IF(PORTADA!$E$35="A",CONCATENATE(J41,".- ",G41),"")</f>
        <v>7.- 0</v>
      </c>
      <c r="D41" s="99"/>
      <c r="E41" s="92"/>
      <c r="F41" s="92"/>
      <c r="G41" s="15">
        <f>IF(L45="FIN","",LOOKUP(I41,DATOS!A:A,DATOS!G:G))</f>
        <v>0</v>
      </c>
      <c r="H41" s="15">
        <f>IF(L45="FIN",0,LOOKUP(I41,DATOS!A:A,DATOS!N:N))</f>
        <v>0</v>
      </c>
      <c r="I41" s="10">
        <f>+I35+1</f>
        <v>107</v>
      </c>
      <c r="J41" s="7">
        <f>+J35+1</f>
        <v>7</v>
      </c>
      <c r="K41" s="5" t="s">
        <v>32</v>
      </c>
      <c r="L41" s="5" t="s">
        <v>33</v>
      </c>
      <c r="M41" s="5" t="s">
        <v>38</v>
      </c>
      <c r="N41" s="5" t="s">
        <v>34</v>
      </c>
      <c r="O41" s="5" t="s">
        <v>35</v>
      </c>
      <c r="P41" s="5" t="s">
        <v>36</v>
      </c>
      <c r="Q41" s="5" t="str">
        <f>CONCATENATE("X",H41)</f>
        <v>X0</v>
      </c>
      <c r="R41" s="5" t="s">
        <v>37</v>
      </c>
    </row>
    <row r="42" spans="1:18" ht="15" x14ac:dyDescent="0.25">
      <c r="A42" s="131">
        <f ca="1">IF($E$2="X",0,IF(J43&gt;2,H41,J43))</f>
        <v>0</v>
      </c>
      <c r="B42" s="100"/>
      <c r="C42" s="123" t="str">
        <f ca="1">IF(PORTADA!$E$35="A",CONCATENATE(I42," ",G42),"")</f>
        <v>a)  0</v>
      </c>
      <c r="D42" s="102"/>
      <c r="G42" s="13">
        <f>IF(L45="FIN","",LOOKUP(I41,DATOS!A:A,DATOS!J:J))</f>
        <v>0</v>
      </c>
      <c r="I42" s="10" t="s">
        <v>44</v>
      </c>
      <c r="J42" s="5" t="s">
        <v>5</v>
      </c>
      <c r="K42" s="5">
        <f>IF(L42&gt;0,0,O42)</f>
        <v>0</v>
      </c>
      <c r="L42" s="5">
        <f>IF(O43&gt;0,1,0)</f>
        <v>0</v>
      </c>
      <c r="M42" s="5">
        <f>IF(L42=1,-1/COUNTA(P42:P45),0)</f>
        <v>0</v>
      </c>
      <c r="N42" s="5">
        <f>COUNTA(B42:B45)</f>
        <v>0</v>
      </c>
      <c r="O42" s="5">
        <f>COUNTIF(Q42:Q45,Q41)</f>
        <v>0</v>
      </c>
      <c r="P42" s="6" t="s">
        <v>0</v>
      </c>
      <c r="Q42" s="5" t="str">
        <f>CONCATENATE(B42,P42)</f>
        <v>A</v>
      </c>
      <c r="R42" s="5">
        <f>IF(O42&gt;0,O42+N42,N42*3)</f>
        <v>0</v>
      </c>
    </row>
    <row r="43" spans="1:18" ht="15" x14ac:dyDescent="0.25">
      <c r="A43" s="131"/>
      <c r="B43" s="100"/>
      <c r="C43" s="123" t="str">
        <f ca="1">IF(PORTADA!$E$35="A",CONCATENATE(I43," ",G43),"")</f>
        <v>b)  0</v>
      </c>
      <c r="D43" s="102"/>
      <c r="G43" s="13">
        <f>IF(L45="FIN","",LOOKUP(I41,DATOS!A:A,DATOS!K:K))</f>
        <v>0</v>
      </c>
      <c r="I43" s="10" t="s">
        <v>45</v>
      </c>
      <c r="J43" s="5">
        <f ca="1">IF(PORTADA!$E$35="A",R42,0)</f>
        <v>0</v>
      </c>
      <c r="K43" s="5"/>
      <c r="L43" s="5"/>
      <c r="M43" s="5"/>
      <c r="N43" s="5"/>
      <c r="O43" s="5">
        <f>N42-O42</f>
        <v>0</v>
      </c>
      <c r="P43" s="6" t="s">
        <v>1</v>
      </c>
      <c r="Q43" s="5" t="str">
        <f>CONCATENATE(B43,P43)</f>
        <v>B</v>
      </c>
      <c r="R43" s="5"/>
    </row>
    <row r="44" spans="1:18" ht="15" x14ac:dyDescent="0.25">
      <c r="A44" s="131"/>
      <c r="B44" s="100"/>
      <c r="C44" s="123" t="str">
        <f ca="1">IF(PORTADA!$E$35="A",CONCATENATE(I44," ",G44),"")</f>
        <v>c)  0</v>
      </c>
      <c r="D44" s="102"/>
      <c r="G44" s="13">
        <f>IF(L45="FIN","",LOOKUP(I41,DATOS!A:A,DATOS!L:L))</f>
        <v>0</v>
      </c>
      <c r="I44" s="10" t="s">
        <v>46</v>
      </c>
      <c r="J44" s="5"/>
      <c r="K44" s="5"/>
      <c r="L44" s="5"/>
      <c r="M44" s="5"/>
      <c r="N44" s="5"/>
      <c r="O44" s="5"/>
      <c r="P44" s="6" t="s">
        <v>2</v>
      </c>
      <c r="Q44" s="5" t="str">
        <f>CONCATENATE(B44,P44)</f>
        <v>C</v>
      </c>
      <c r="R44" s="5"/>
    </row>
    <row r="45" spans="1:18" ht="15" x14ac:dyDescent="0.25">
      <c r="A45" s="131"/>
      <c r="B45" s="100"/>
      <c r="C45" s="123" t="str">
        <f ca="1">IF(PORTADA!$E$35="A",CONCATENATE(I45," ",G45),"")</f>
        <v>d) 0</v>
      </c>
      <c r="D45" s="102"/>
      <c r="G45" s="13">
        <f>IF(L45="FIN","",LOOKUP(I41,DATOS!A:A,DATOS!M:M))</f>
        <v>0</v>
      </c>
      <c r="I45" s="10" t="s">
        <v>47</v>
      </c>
      <c r="J45" s="17">
        <f>LOOKUP(I41,DATOS!A:A,DATOS!F:F)</f>
        <v>7</v>
      </c>
      <c r="K45" s="18" t="str">
        <f>LOOKUP(I41,DATOS!A:A,DATOS!D:D)</f>
        <v>TEST 6</v>
      </c>
      <c r="L45" s="16" t="str">
        <f>IF(J45=J41,"","FIN")</f>
        <v/>
      </c>
      <c r="M45" s="5"/>
      <c r="N45" s="5"/>
      <c r="O45" s="5"/>
      <c r="P45" s="6" t="s">
        <v>3</v>
      </c>
      <c r="Q45" s="5" t="str">
        <f>CONCATENATE(B45,P45)</f>
        <v>D</v>
      </c>
      <c r="R45" s="5"/>
    </row>
    <row r="46" spans="1:18" ht="15" x14ac:dyDescent="0.25">
      <c r="A46" s="92"/>
      <c r="B46" s="103"/>
      <c r="C46" s="126"/>
      <c r="D46" s="104"/>
    </row>
    <row r="47" spans="1:18" ht="15" x14ac:dyDescent="0.25">
      <c r="A47" s="92"/>
      <c r="B47" s="97"/>
      <c r="C47" s="122" t="str">
        <f ca="1">IF(PORTADA!$E$35="A",CONCATENATE(J47,".- ",G47),"")</f>
        <v>8.- 0</v>
      </c>
      <c r="D47" s="99"/>
      <c r="E47" s="92"/>
      <c r="F47" s="92"/>
      <c r="G47" s="15">
        <f>IF(L51="FIN","",LOOKUP(I47,DATOS!A:A,DATOS!G:G))</f>
        <v>0</v>
      </c>
      <c r="H47" s="15">
        <f>IF(L51="FIN",0,LOOKUP(I47,DATOS!A:A,DATOS!N:N))</f>
        <v>0</v>
      </c>
      <c r="I47" s="10">
        <f>+I41+1</f>
        <v>108</v>
      </c>
      <c r="J47" s="7">
        <f>+J41+1</f>
        <v>8</v>
      </c>
      <c r="K47" s="5" t="s">
        <v>32</v>
      </c>
      <c r="L47" s="5" t="s">
        <v>33</v>
      </c>
      <c r="M47" s="5" t="s">
        <v>38</v>
      </c>
      <c r="N47" s="5" t="s">
        <v>34</v>
      </c>
      <c r="O47" s="5" t="s">
        <v>35</v>
      </c>
      <c r="P47" s="5" t="s">
        <v>36</v>
      </c>
      <c r="Q47" s="5" t="str">
        <f>CONCATENATE("X",H47)</f>
        <v>X0</v>
      </c>
      <c r="R47" s="5" t="s">
        <v>37</v>
      </c>
    </row>
    <row r="48" spans="1:18" ht="15" x14ac:dyDescent="0.25">
      <c r="A48" s="131">
        <f ca="1">IF($E$2="X",0,IF(J49&gt;2,H47,J49))</f>
        <v>0</v>
      </c>
      <c r="B48" s="100"/>
      <c r="C48" s="123" t="str">
        <f ca="1">IF(PORTADA!$E$35="A",CONCATENATE(I48," ",G48),"")</f>
        <v>a)  0</v>
      </c>
      <c r="D48" s="102"/>
      <c r="G48" s="13">
        <f>IF(L51="FIN","",LOOKUP(I47,DATOS!A:A,DATOS!J:J))</f>
        <v>0</v>
      </c>
      <c r="I48" s="10" t="s">
        <v>44</v>
      </c>
      <c r="J48" s="5" t="s">
        <v>5</v>
      </c>
      <c r="K48" s="5">
        <f>IF(L48&gt;0,0,O48)</f>
        <v>0</v>
      </c>
      <c r="L48" s="5">
        <f>IF(O49&gt;0,1,0)</f>
        <v>0</v>
      </c>
      <c r="M48" s="5">
        <f>IF(L48=1,-1/COUNTA(P48:P51),0)</f>
        <v>0</v>
      </c>
      <c r="N48" s="5">
        <f>COUNTA(B48:B51)</f>
        <v>0</v>
      </c>
      <c r="O48" s="5">
        <f>COUNTIF(Q48:Q51,Q47)</f>
        <v>0</v>
      </c>
      <c r="P48" s="6" t="s">
        <v>0</v>
      </c>
      <c r="Q48" s="5" t="str">
        <f>CONCATENATE(B48,P48)</f>
        <v>A</v>
      </c>
      <c r="R48" s="5">
        <f>IF(O48&gt;0,O48+N48,N48*3)</f>
        <v>0</v>
      </c>
    </row>
    <row r="49" spans="1:18" ht="15" x14ac:dyDescent="0.25">
      <c r="A49" s="131"/>
      <c r="B49" s="100"/>
      <c r="C49" s="123" t="str">
        <f ca="1">IF(PORTADA!$E$35="A",CONCATENATE(I49," ",G49),"")</f>
        <v>b)  0</v>
      </c>
      <c r="D49" s="102"/>
      <c r="G49" s="13">
        <f>IF(L51="FIN","",LOOKUP(I47,DATOS!A:A,DATOS!K:K))</f>
        <v>0</v>
      </c>
      <c r="I49" s="10" t="s">
        <v>45</v>
      </c>
      <c r="J49" s="5">
        <f ca="1">IF(PORTADA!$E$35="A",R48,0)</f>
        <v>0</v>
      </c>
      <c r="K49" s="5"/>
      <c r="L49" s="5"/>
      <c r="M49" s="5"/>
      <c r="N49" s="5"/>
      <c r="O49" s="5">
        <f>N48-O48</f>
        <v>0</v>
      </c>
      <c r="P49" s="6" t="s">
        <v>1</v>
      </c>
      <c r="Q49" s="5" t="str">
        <f>CONCATENATE(B49,P49)</f>
        <v>B</v>
      </c>
      <c r="R49" s="5"/>
    </row>
    <row r="50" spans="1:18" ht="15" x14ac:dyDescent="0.25">
      <c r="A50" s="131"/>
      <c r="B50" s="100"/>
      <c r="C50" s="123" t="str">
        <f ca="1">IF(PORTADA!$E$35="A",CONCATENATE(I50," ",G50),"")</f>
        <v>c)  0</v>
      </c>
      <c r="D50" s="102"/>
      <c r="G50" s="13">
        <f>IF(L51="FIN","",LOOKUP(I47,DATOS!A:A,DATOS!L:L))</f>
        <v>0</v>
      </c>
      <c r="I50" s="10" t="s">
        <v>46</v>
      </c>
      <c r="J50" s="5"/>
      <c r="K50" s="5"/>
      <c r="L50" s="5"/>
      <c r="M50" s="5"/>
      <c r="N50" s="5"/>
      <c r="O50" s="5"/>
      <c r="P50" s="6" t="s">
        <v>2</v>
      </c>
      <c r="Q50" s="5" t="str">
        <f>CONCATENATE(B50,P50)</f>
        <v>C</v>
      </c>
      <c r="R50" s="5"/>
    </row>
    <row r="51" spans="1:18" ht="15" x14ac:dyDescent="0.25">
      <c r="A51" s="131"/>
      <c r="B51" s="100"/>
      <c r="C51" s="123" t="str">
        <f ca="1">IF(PORTADA!$E$35="A",CONCATENATE(I51," ",G51),"")</f>
        <v>d) 0</v>
      </c>
      <c r="D51" s="102"/>
      <c r="G51" s="13">
        <f>IF(L51="FIN","",LOOKUP(I47,DATOS!A:A,DATOS!M:M))</f>
        <v>0</v>
      </c>
      <c r="I51" s="10" t="s">
        <v>47</v>
      </c>
      <c r="J51" s="17">
        <f>LOOKUP(I47,DATOS!A:A,DATOS!F:F)</f>
        <v>8</v>
      </c>
      <c r="K51" s="18" t="str">
        <f>LOOKUP(I47,DATOS!A:A,DATOS!D:D)</f>
        <v>TEST 6</v>
      </c>
      <c r="L51" s="16" t="str">
        <f>IF(J51=J47,"","FIN")</f>
        <v/>
      </c>
      <c r="M51" s="5"/>
      <c r="N51" s="5"/>
      <c r="O51" s="5"/>
      <c r="P51" s="6" t="s">
        <v>3</v>
      </c>
      <c r="Q51" s="5" t="str">
        <f>CONCATENATE(B51,P51)</f>
        <v>D</v>
      </c>
      <c r="R51" s="5"/>
    </row>
    <row r="52" spans="1:18" ht="15" x14ac:dyDescent="0.25">
      <c r="A52" s="92"/>
      <c r="B52" s="103"/>
      <c r="C52" s="126"/>
      <c r="D52" s="104"/>
    </row>
    <row r="53" spans="1:18" ht="15" x14ac:dyDescent="0.25">
      <c r="A53" s="92"/>
      <c r="B53" s="97"/>
      <c r="C53" s="122" t="str">
        <f ca="1">IF(PORTADA!$E$35="A",CONCATENATE(J53,".- ",G53),"")</f>
        <v>9.- 0</v>
      </c>
      <c r="D53" s="99"/>
      <c r="E53" s="92"/>
      <c r="F53" s="92"/>
      <c r="G53" s="15">
        <f>IF(L57="FIN","",LOOKUP(I53,DATOS!A:A,DATOS!G:G))</f>
        <v>0</v>
      </c>
      <c r="H53" s="15">
        <f>IF(L57="FIN",0,LOOKUP(I53,DATOS!A:A,DATOS!N:N))</f>
        <v>0</v>
      </c>
      <c r="I53" s="10">
        <f>+I47+1</f>
        <v>109</v>
      </c>
      <c r="J53" s="7">
        <f>+J47+1</f>
        <v>9</v>
      </c>
      <c r="K53" s="5" t="s">
        <v>32</v>
      </c>
      <c r="L53" s="5" t="s">
        <v>33</v>
      </c>
      <c r="M53" s="5" t="s">
        <v>38</v>
      </c>
      <c r="N53" s="5" t="s">
        <v>34</v>
      </c>
      <c r="O53" s="5" t="s">
        <v>35</v>
      </c>
      <c r="P53" s="5" t="s">
        <v>36</v>
      </c>
      <c r="Q53" s="5" t="str">
        <f>CONCATENATE("X",H53)</f>
        <v>X0</v>
      </c>
      <c r="R53" s="5" t="s">
        <v>37</v>
      </c>
    </row>
    <row r="54" spans="1:18" ht="15" x14ac:dyDescent="0.25">
      <c r="A54" s="131">
        <f ca="1">IF($E$2="X",0,IF(J55&gt;2,H53,J55))</f>
        <v>0</v>
      </c>
      <c r="B54" s="100"/>
      <c r="C54" s="123" t="str">
        <f ca="1">IF(PORTADA!$E$35="A",CONCATENATE(I54," ",G54),"")</f>
        <v>a)  0</v>
      </c>
      <c r="D54" s="102"/>
      <c r="G54" s="13">
        <f>IF(L57="FIN","",LOOKUP(I53,DATOS!A:A,DATOS!J:J))</f>
        <v>0</v>
      </c>
      <c r="I54" s="10" t="s">
        <v>44</v>
      </c>
      <c r="J54" s="5" t="s">
        <v>5</v>
      </c>
      <c r="K54" s="5">
        <f>IF(L54&gt;0,0,O54)</f>
        <v>0</v>
      </c>
      <c r="L54" s="5">
        <f>IF(O55&gt;0,1,0)</f>
        <v>0</v>
      </c>
      <c r="M54" s="5">
        <f>IF(L54=1,-1/COUNTA(P54:P57),0)</f>
        <v>0</v>
      </c>
      <c r="N54" s="5">
        <f>COUNTA(B54:B57)</f>
        <v>0</v>
      </c>
      <c r="O54" s="5">
        <f>COUNTIF(Q54:Q57,Q53)</f>
        <v>0</v>
      </c>
      <c r="P54" s="6" t="s">
        <v>0</v>
      </c>
      <c r="Q54" s="5" t="str">
        <f>CONCATENATE(B54,P54)</f>
        <v>A</v>
      </c>
      <c r="R54" s="5">
        <f>IF(O54&gt;0,O54+N54,N54*3)</f>
        <v>0</v>
      </c>
    </row>
    <row r="55" spans="1:18" ht="15" x14ac:dyDescent="0.25">
      <c r="A55" s="131"/>
      <c r="B55" s="100"/>
      <c r="C55" s="123" t="str">
        <f ca="1">IF(PORTADA!$E$35="A",CONCATENATE(I55," ",G55),"")</f>
        <v>b)  0</v>
      </c>
      <c r="D55" s="102"/>
      <c r="G55" s="13">
        <f>IF(L57="FIN","",LOOKUP(I53,DATOS!A:A,DATOS!K:K))</f>
        <v>0</v>
      </c>
      <c r="I55" s="10" t="s">
        <v>45</v>
      </c>
      <c r="J55" s="5">
        <f ca="1">IF(PORTADA!$E$35="A",R54,0)</f>
        <v>0</v>
      </c>
      <c r="K55" s="5"/>
      <c r="L55" s="5"/>
      <c r="M55" s="5"/>
      <c r="N55" s="5"/>
      <c r="O55" s="5">
        <f>N54-O54</f>
        <v>0</v>
      </c>
      <c r="P55" s="6" t="s">
        <v>1</v>
      </c>
      <c r="Q55" s="5" t="str">
        <f>CONCATENATE(B55,P55)</f>
        <v>B</v>
      </c>
      <c r="R55" s="5"/>
    </row>
    <row r="56" spans="1:18" ht="15" x14ac:dyDescent="0.25">
      <c r="A56" s="131"/>
      <c r="B56" s="100"/>
      <c r="C56" s="123" t="str">
        <f ca="1">IF(PORTADA!$E$35="A",CONCATENATE(I56," ",G56),"")</f>
        <v>c)  0</v>
      </c>
      <c r="D56" s="102"/>
      <c r="G56" s="13">
        <f>IF(L57="FIN","",LOOKUP(I53,DATOS!A:A,DATOS!L:L))</f>
        <v>0</v>
      </c>
      <c r="I56" s="10" t="s">
        <v>46</v>
      </c>
      <c r="J56" s="5"/>
      <c r="K56" s="5"/>
      <c r="L56" s="5"/>
      <c r="M56" s="5"/>
      <c r="N56" s="5"/>
      <c r="O56" s="5"/>
      <c r="P56" s="6" t="s">
        <v>2</v>
      </c>
      <c r="Q56" s="5" t="str">
        <f>CONCATENATE(B56,P56)</f>
        <v>C</v>
      </c>
      <c r="R56" s="5"/>
    </row>
    <row r="57" spans="1:18" ht="15" x14ac:dyDescent="0.25">
      <c r="A57" s="131"/>
      <c r="B57" s="100"/>
      <c r="C57" s="123" t="str">
        <f ca="1">IF(PORTADA!$E$35="A",CONCATENATE(I57," ",G57),"")</f>
        <v>d) 0</v>
      </c>
      <c r="D57" s="102"/>
      <c r="G57" s="13">
        <f>IF(L57="FIN","",LOOKUP(I53,DATOS!A:A,DATOS!M:M))</f>
        <v>0</v>
      </c>
      <c r="I57" s="10" t="s">
        <v>47</v>
      </c>
      <c r="J57" s="17">
        <f>LOOKUP(I53,DATOS!A:A,DATOS!F:F)</f>
        <v>9</v>
      </c>
      <c r="K57" s="18" t="str">
        <f>LOOKUP(I53,DATOS!A:A,DATOS!D:D)</f>
        <v>TEST 6</v>
      </c>
      <c r="L57" s="16" t="str">
        <f>IF(J57=J53,"","FIN")</f>
        <v/>
      </c>
      <c r="M57" s="5"/>
      <c r="N57" s="5"/>
      <c r="O57" s="5"/>
      <c r="P57" s="6" t="s">
        <v>3</v>
      </c>
      <c r="Q57" s="5" t="str">
        <f>CONCATENATE(B57,P57)</f>
        <v>D</v>
      </c>
      <c r="R57" s="5"/>
    </row>
    <row r="58" spans="1:18" ht="15" x14ac:dyDescent="0.25">
      <c r="A58" s="92"/>
      <c r="B58" s="103"/>
      <c r="C58" s="126"/>
      <c r="D58" s="104"/>
    </row>
    <row r="59" spans="1:18" ht="15" x14ac:dyDescent="0.25">
      <c r="A59" s="92"/>
      <c r="B59" s="97"/>
      <c r="C59" s="122" t="str">
        <f ca="1">IF(PORTADA!$E$35="A",CONCATENATE(J59,".- ",G59),"")</f>
        <v>10.- 0</v>
      </c>
      <c r="D59" s="99"/>
      <c r="E59" s="92"/>
      <c r="F59" s="92"/>
      <c r="G59" s="15">
        <f>IF(L63="FIN","",LOOKUP(I59,DATOS!A:A,DATOS!G:G))</f>
        <v>0</v>
      </c>
      <c r="H59" s="15">
        <f>IF(L63="FIN",0,LOOKUP(I59,DATOS!A:A,DATOS!N:N))</f>
        <v>0</v>
      </c>
      <c r="I59" s="10">
        <f>+I53+1</f>
        <v>110</v>
      </c>
      <c r="J59" s="7">
        <f>+J53+1</f>
        <v>10</v>
      </c>
      <c r="K59" s="5" t="s">
        <v>32</v>
      </c>
      <c r="L59" s="5" t="s">
        <v>33</v>
      </c>
      <c r="M59" s="5" t="s">
        <v>38</v>
      </c>
      <c r="N59" s="5" t="s">
        <v>34</v>
      </c>
      <c r="O59" s="5" t="s">
        <v>35</v>
      </c>
      <c r="P59" s="5" t="s">
        <v>36</v>
      </c>
      <c r="Q59" s="5" t="str">
        <f>CONCATENATE("X",H59)</f>
        <v>X0</v>
      </c>
      <c r="R59" s="5" t="s">
        <v>37</v>
      </c>
    </row>
    <row r="60" spans="1:18" ht="15" x14ac:dyDescent="0.25">
      <c r="A60" s="131">
        <f ca="1">IF($E$2="X",0,IF(J61&gt;2,H59,J61))</f>
        <v>0</v>
      </c>
      <c r="B60" s="100"/>
      <c r="C60" s="123" t="str">
        <f ca="1">IF(PORTADA!$E$35="A",CONCATENATE(I60," ",G60),"")</f>
        <v>a)  0</v>
      </c>
      <c r="D60" s="102"/>
      <c r="G60" s="13">
        <f>IF(L63="FIN","",LOOKUP(I59,DATOS!A:A,DATOS!J:J))</f>
        <v>0</v>
      </c>
      <c r="I60" s="10" t="s">
        <v>44</v>
      </c>
      <c r="J60" s="5" t="s">
        <v>5</v>
      </c>
      <c r="K60" s="5">
        <f>IF(L60&gt;0,0,O60)</f>
        <v>0</v>
      </c>
      <c r="L60" s="5">
        <f>IF(O61&gt;0,1,0)</f>
        <v>0</v>
      </c>
      <c r="M60" s="5">
        <f>IF(L60=1,-1/COUNTA(P60:P63),0)</f>
        <v>0</v>
      </c>
      <c r="N60" s="5">
        <f>COUNTA(B60:B63)</f>
        <v>0</v>
      </c>
      <c r="O60" s="5">
        <f>COUNTIF(Q60:Q63,Q59)</f>
        <v>0</v>
      </c>
      <c r="P60" s="6" t="s">
        <v>0</v>
      </c>
      <c r="Q60" s="5" t="str">
        <f>CONCATENATE(B60,P60)</f>
        <v>A</v>
      </c>
      <c r="R60" s="5">
        <f>IF(O60&gt;0,O60+N60,N60*3)</f>
        <v>0</v>
      </c>
    </row>
    <row r="61" spans="1:18" ht="15" x14ac:dyDescent="0.25">
      <c r="A61" s="131"/>
      <c r="B61" s="100"/>
      <c r="C61" s="123" t="str">
        <f ca="1">IF(PORTADA!$E$35="A",CONCATENATE(I61," ",G61),"")</f>
        <v>b)  0</v>
      </c>
      <c r="D61" s="102"/>
      <c r="G61" s="13">
        <f>IF(L63="FIN","",LOOKUP(I59,DATOS!A:A,DATOS!K:K))</f>
        <v>0</v>
      </c>
      <c r="I61" s="10" t="s">
        <v>45</v>
      </c>
      <c r="J61" s="5">
        <f ca="1">IF(PORTADA!$E$35="A",R60,0)</f>
        <v>0</v>
      </c>
      <c r="K61" s="5"/>
      <c r="L61" s="5"/>
      <c r="M61" s="5"/>
      <c r="N61" s="5"/>
      <c r="O61" s="5">
        <f>N60-O60</f>
        <v>0</v>
      </c>
      <c r="P61" s="6" t="s">
        <v>1</v>
      </c>
      <c r="Q61" s="5" t="str">
        <f>CONCATENATE(B61,P61)</f>
        <v>B</v>
      </c>
      <c r="R61" s="5"/>
    </row>
    <row r="62" spans="1:18" ht="15" x14ac:dyDescent="0.25">
      <c r="A62" s="131"/>
      <c r="B62" s="100"/>
      <c r="C62" s="123" t="str">
        <f ca="1">IF(PORTADA!$E$35="A",CONCATENATE(I62," ",G62),"")</f>
        <v>c)  0</v>
      </c>
      <c r="D62" s="102"/>
      <c r="G62" s="13">
        <f>IF(L63="FIN","",LOOKUP(I59,DATOS!A:A,DATOS!L:L))</f>
        <v>0</v>
      </c>
      <c r="I62" s="10" t="s">
        <v>46</v>
      </c>
      <c r="J62" s="5"/>
      <c r="K62" s="5"/>
      <c r="L62" s="5"/>
      <c r="M62" s="5"/>
      <c r="N62" s="5"/>
      <c r="O62" s="5"/>
      <c r="P62" s="6" t="s">
        <v>2</v>
      </c>
      <c r="Q62" s="5" t="str">
        <f>CONCATENATE(B62,P62)</f>
        <v>C</v>
      </c>
      <c r="R62" s="5"/>
    </row>
    <row r="63" spans="1:18" ht="15" x14ac:dyDescent="0.25">
      <c r="A63" s="131"/>
      <c r="B63" s="100"/>
      <c r="C63" s="123" t="str">
        <f ca="1">IF(PORTADA!$E$35="A",CONCATENATE(I63," ",G63),"")</f>
        <v>d) 0</v>
      </c>
      <c r="D63" s="102"/>
      <c r="G63" s="13">
        <f>IF(L63="FIN","",LOOKUP(I59,DATOS!A:A,DATOS!M:M))</f>
        <v>0</v>
      </c>
      <c r="I63" s="10" t="s">
        <v>47</v>
      </c>
      <c r="J63" s="17">
        <f>LOOKUP(I59,DATOS!A:A,DATOS!F:F)</f>
        <v>10</v>
      </c>
      <c r="K63" s="18" t="str">
        <f>LOOKUP(I59,DATOS!A:A,DATOS!D:D)</f>
        <v>TEST 6</v>
      </c>
      <c r="L63" s="16" t="str">
        <f>IF(J63=J59,"","FIN")</f>
        <v/>
      </c>
      <c r="M63" s="5"/>
      <c r="N63" s="5"/>
      <c r="O63" s="5"/>
      <c r="P63" s="6" t="s">
        <v>3</v>
      </c>
      <c r="Q63" s="5" t="str">
        <f>CONCATENATE(B63,P63)</f>
        <v>D</v>
      </c>
      <c r="R63" s="5"/>
    </row>
    <row r="64" spans="1:18" ht="15" x14ac:dyDescent="0.25">
      <c r="A64" s="92"/>
      <c r="B64" s="103"/>
      <c r="C64" s="126"/>
      <c r="D64" s="104"/>
    </row>
    <row r="65" spans="1:18" ht="15" x14ac:dyDescent="0.25">
      <c r="A65" s="92"/>
      <c r="B65" s="97"/>
      <c r="C65" s="122" t="str">
        <f ca="1">IF(PORTADA!$E$35="A",CONCATENATE(J65,".- ",G65),"")</f>
        <v>11.- 0</v>
      </c>
      <c r="D65" s="99"/>
      <c r="E65" s="92"/>
      <c r="F65" s="92"/>
      <c r="G65" s="15">
        <f>IF(L69="FIN","",LOOKUP(I65,DATOS!A:A,DATOS!G:G))</f>
        <v>0</v>
      </c>
      <c r="H65" s="15">
        <f>IF(L69="FIN",0,LOOKUP(I65,DATOS!A:A,DATOS!N:N))</f>
        <v>0</v>
      </c>
      <c r="I65" s="10">
        <f>+I59+1</f>
        <v>111</v>
      </c>
      <c r="J65" s="7">
        <f>+J59+1</f>
        <v>11</v>
      </c>
      <c r="K65" s="5" t="s">
        <v>32</v>
      </c>
      <c r="L65" s="5" t="s">
        <v>33</v>
      </c>
      <c r="M65" s="5" t="s">
        <v>38</v>
      </c>
      <c r="N65" s="5" t="s">
        <v>34</v>
      </c>
      <c r="O65" s="5" t="s">
        <v>35</v>
      </c>
      <c r="P65" s="5" t="s">
        <v>36</v>
      </c>
      <c r="Q65" s="5" t="str">
        <f>CONCATENATE("X",H65)</f>
        <v>X0</v>
      </c>
      <c r="R65" s="5" t="s">
        <v>37</v>
      </c>
    </row>
    <row r="66" spans="1:18" ht="15" x14ac:dyDescent="0.25">
      <c r="A66" s="131">
        <f ca="1">IF($E$2="X",0,IF(J67&gt;2,H65,J67))</f>
        <v>0</v>
      </c>
      <c r="B66" s="100"/>
      <c r="C66" s="123" t="str">
        <f ca="1">IF(PORTADA!$E$35="A",CONCATENATE(I66," ",G66),"")</f>
        <v>a)  0</v>
      </c>
      <c r="D66" s="102"/>
      <c r="G66" s="13">
        <f>IF(L69="FIN","",LOOKUP(I65,DATOS!A:A,DATOS!J:J))</f>
        <v>0</v>
      </c>
      <c r="I66" s="10" t="s">
        <v>44</v>
      </c>
      <c r="J66" s="5" t="s">
        <v>5</v>
      </c>
      <c r="K66" s="5">
        <f>IF(L66&gt;0,0,O66)</f>
        <v>0</v>
      </c>
      <c r="L66" s="5">
        <f>IF(O67&gt;0,1,0)</f>
        <v>0</v>
      </c>
      <c r="M66" s="5">
        <f>IF(L66=1,-1/COUNTA(P66:P69),0)</f>
        <v>0</v>
      </c>
      <c r="N66" s="5">
        <f>COUNTA(B66:B69)</f>
        <v>0</v>
      </c>
      <c r="O66" s="5">
        <f>COUNTIF(Q66:Q69,Q65)</f>
        <v>0</v>
      </c>
      <c r="P66" s="6" t="s">
        <v>0</v>
      </c>
      <c r="Q66" s="5" t="str">
        <f>CONCATENATE(B66,P66)</f>
        <v>A</v>
      </c>
      <c r="R66" s="5">
        <f>IF(O66&gt;0,O66+N66,N66*3)</f>
        <v>0</v>
      </c>
    </row>
    <row r="67" spans="1:18" ht="15" x14ac:dyDescent="0.25">
      <c r="A67" s="131"/>
      <c r="B67" s="100"/>
      <c r="C67" s="123" t="str">
        <f ca="1">IF(PORTADA!$E$35="A",CONCATENATE(I67," ",G67),"")</f>
        <v>b)  0</v>
      </c>
      <c r="D67" s="102"/>
      <c r="G67" s="13">
        <f>IF(L69="FIN","",LOOKUP(I65,DATOS!A:A,DATOS!K:K))</f>
        <v>0</v>
      </c>
      <c r="I67" s="10" t="s">
        <v>45</v>
      </c>
      <c r="J67" s="5">
        <f ca="1">IF(PORTADA!$E$35="A",R66,0)</f>
        <v>0</v>
      </c>
      <c r="K67" s="5"/>
      <c r="L67" s="5"/>
      <c r="M67" s="5"/>
      <c r="N67" s="5"/>
      <c r="O67" s="5">
        <f>N66-O66</f>
        <v>0</v>
      </c>
      <c r="P67" s="6" t="s">
        <v>1</v>
      </c>
      <c r="Q67" s="5" t="str">
        <f>CONCATENATE(B67,P67)</f>
        <v>B</v>
      </c>
      <c r="R67" s="5"/>
    </row>
    <row r="68" spans="1:18" ht="15" x14ac:dyDescent="0.25">
      <c r="A68" s="131"/>
      <c r="B68" s="100"/>
      <c r="C68" s="123" t="str">
        <f ca="1">IF(PORTADA!$E$35="A",CONCATENATE(I68," ",G68),"")</f>
        <v>c)  0</v>
      </c>
      <c r="D68" s="102"/>
      <c r="G68" s="13">
        <f>IF(L69="FIN","",LOOKUP(I65,DATOS!A:A,DATOS!L:L))</f>
        <v>0</v>
      </c>
      <c r="I68" s="10" t="s">
        <v>46</v>
      </c>
      <c r="J68" s="5"/>
      <c r="K68" s="5"/>
      <c r="L68" s="5"/>
      <c r="M68" s="5"/>
      <c r="N68" s="5"/>
      <c r="O68" s="5"/>
      <c r="P68" s="6" t="s">
        <v>2</v>
      </c>
      <c r="Q68" s="5" t="str">
        <f>CONCATENATE(B68,P68)</f>
        <v>C</v>
      </c>
      <c r="R68" s="5"/>
    </row>
    <row r="69" spans="1:18" ht="15" x14ac:dyDescent="0.25">
      <c r="A69" s="131"/>
      <c r="B69" s="100"/>
      <c r="C69" s="123" t="str">
        <f ca="1">IF(PORTADA!$E$35="A",CONCATENATE(I69," ",G69),"")</f>
        <v>d) 0</v>
      </c>
      <c r="D69" s="102"/>
      <c r="G69" s="13">
        <f>IF(L69="FIN","",LOOKUP(I65,DATOS!A:A,DATOS!M:M))</f>
        <v>0</v>
      </c>
      <c r="I69" s="10" t="s">
        <v>47</v>
      </c>
      <c r="J69" s="17">
        <f>LOOKUP(I65,DATOS!A:A,DATOS!F:F)</f>
        <v>11</v>
      </c>
      <c r="K69" s="18" t="str">
        <f>LOOKUP(I65,DATOS!A:A,DATOS!D:D)</f>
        <v>TEST 6</v>
      </c>
      <c r="L69" s="16" t="str">
        <f>IF(J69=J65,"","FIN")</f>
        <v/>
      </c>
      <c r="M69" s="5"/>
      <c r="N69" s="5"/>
      <c r="O69" s="5"/>
      <c r="P69" s="6" t="s">
        <v>3</v>
      </c>
      <c r="Q69" s="5" t="str">
        <f>CONCATENATE(B69,P69)</f>
        <v>D</v>
      </c>
      <c r="R69" s="5"/>
    </row>
    <row r="70" spans="1:18" ht="15" x14ac:dyDescent="0.25">
      <c r="A70" s="92"/>
      <c r="B70" s="103"/>
      <c r="C70" s="126"/>
      <c r="D70" s="104"/>
    </row>
    <row r="71" spans="1:18" ht="15" x14ac:dyDescent="0.25">
      <c r="A71" s="92"/>
      <c r="B71" s="97"/>
      <c r="C71" s="122" t="str">
        <f ca="1">IF(PORTADA!$E$35="A",CONCATENATE(J71,".- ",G71),"")</f>
        <v>12.- 0</v>
      </c>
      <c r="D71" s="99"/>
      <c r="E71" s="92"/>
      <c r="F71" s="92"/>
      <c r="G71" s="15">
        <f>IF(L75="FIN","",LOOKUP(I71,DATOS!A:A,DATOS!G:G))</f>
        <v>0</v>
      </c>
      <c r="H71" s="15">
        <f>IF(L75="FIN",0,LOOKUP(I71,DATOS!A:A,DATOS!N:N))</f>
        <v>0</v>
      </c>
      <c r="I71" s="10">
        <f>+I65+1</f>
        <v>112</v>
      </c>
      <c r="J71" s="7">
        <f>+J65+1</f>
        <v>12</v>
      </c>
      <c r="K71" s="5" t="s">
        <v>32</v>
      </c>
      <c r="L71" s="5" t="s">
        <v>33</v>
      </c>
      <c r="M71" s="5" t="s">
        <v>38</v>
      </c>
      <c r="N71" s="5" t="s">
        <v>34</v>
      </c>
      <c r="O71" s="5" t="s">
        <v>35</v>
      </c>
      <c r="P71" s="5" t="s">
        <v>36</v>
      </c>
      <c r="Q71" s="5" t="str">
        <f>CONCATENATE("X",H71)</f>
        <v>X0</v>
      </c>
      <c r="R71" s="5" t="s">
        <v>37</v>
      </c>
    </row>
    <row r="72" spans="1:18" ht="15" x14ac:dyDescent="0.25">
      <c r="A72" s="131">
        <f ca="1">IF($E$2="X",0,IF(J73&gt;2,H71,J73))</f>
        <v>0</v>
      </c>
      <c r="B72" s="100"/>
      <c r="C72" s="123" t="str">
        <f ca="1">IF(PORTADA!$E$35="A",CONCATENATE(I72," ",G72),"")</f>
        <v>a)  0</v>
      </c>
      <c r="D72" s="102"/>
      <c r="G72" s="13">
        <f>IF(L75="FIN","",LOOKUP(I71,DATOS!A:A,DATOS!J:J))</f>
        <v>0</v>
      </c>
      <c r="I72" s="10" t="s">
        <v>44</v>
      </c>
      <c r="J72" s="5" t="s">
        <v>5</v>
      </c>
      <c r="K72" s="5">
        <f>IF(L72&gt;0,0,O72)</f>
        <v>0</v>
      </c>
      <c r="L72" s="5">
        <f>IF(O73&gt;0,1,0)</f>
        <v>0</v>
      </c>
      <c r="M72" s="5">
        <f>IF(L72=1,-1/COUNTA(P72:P75),0)</f>
        <v>0</v>
      </c>
      <c r="N72" s="5">
        <f>COUNTA(B72:B75)</f>
        <v>0</v>
      </c>
      <c r="O72" s="5">
        <f>COUNTIF(Q72:Q75,Q71)</f>
        <v>0</v>
      </c>
      <c r="P72" s="6" t="s">
        <v>0</v>
      </c>
      <c r="Q72" s="5" t="str">
        <f>CONCATENATE(B72,P72)</f>
        <v>A</v>
      </c>
      <c r="R72" s="5">
        <f>IF(O72&gt;0,O72+N72,N72*3)</f>
        <v>0</v>
      </c>
    </row>
    <row r="73" spans="1:18" ht="15" x14ac:dyDescent="0.25">
      <c r="A73" s="131"/>
      <c r="B73" s="100"/>
      <c r="C73" s="123" t="str">
        <f ca="1">IF(PORTADA!$E$35="A",CONCATENATE(I73," ",G73),"")</f>
        <v>b)  0</v>
      </c>
      <c r="D73" s="102"/>
      <c r="G73" s="13">
        <f>IF(L75="FIN","",LOOKUP(I71,DATOS!A:A,DATOS!K:K))</f>
        <v>0</v>
      </c>
      <c r="I73" s="10" t="s">
        <v>45</v>
      </c>
      <c r="J73" s="5">
        <f ca="1">IF(PORTADA!$E$35="A",R72,0)</f>
        <v>0</v>
      </c>
      <c r="K73" s="5"/>
      <c r="L73" s="5"/>
      <c r="M73" s="5"/>
      <c r="N73" s="5"/>
      <c r="O73" s="5">
        <f>N72-O72</f>
        <v>0</v>
      </c>
      <c r="P73" s="6" t="s">
        <v>1</v>
      </c>
      <c r="Q73" s="5" t="str">
        <f>CONCATENATE(B73,P73)</f>
        <v>B</v>
      </c>
      <c r="R73" s="5"/>
    </row>
    <row r="74" spans="1:18" ht="15" x14ac:dyDescent="0.25">
      <c r="A74" s="131"/>
      <c r="B74" s="100"/>
      <c r="C74" s="123" t="str">
        <f ca="1">IF(PORTADA!$E$35="A",CONCATENATE(I74," ",G74),"")</f>
        <v>c)  0</v>
      </c>
      <c r="D74" s="102"/>
      <c r="G74" s="13">
        <f>IF(L75="FIN","",LOOKUP(I71,DATOS!A:A,DATOS!L:L))</f>
        <v>0</v>
      </c>
      <c r="I74" s="10" t="s">
        <v>46</v>
      </c>
      <c r="J74" s="5"/>
      <c r="K74" s="5"/>
      <c r="L74" s="5"/>
      <c r="M74" s="5"/>
      <c r="N74" s="5"/>
      <c r="O74" s="5"/>
      <c r="P74" s="6" t="s">
        <v>2</v>
      </c>
      <c r="Q74" s="5" t="str">
        <f>CONCATENATE(B74,P74)</f>
        <v>C</v>
      </c>
      <c r="R74" s="5"/>
    </row>
    <row r="75" spans="1:18" ht="15" x14ac:dyDescent="0.25">
      <c r="A75" s="131"/>
      <c r="B75" s="100"/>
      <c r="C75" s="123" t="str">
        <f ca="1">IF(PORTADA!$E$35="A",CONCATENATE(I75," ",G75),"")</f>
        <v>d) 0</v>
      </c>
      <c r="D75" s="102"/>
      <c r="G75" s="13">
        <f>IF(L75="FIN","",LOOKUP(I71,DATOS!A:A,DATOS!M:M))</f>
        <v>0</v>
      </c>
      <c r="I75" s="10" t="s">
        <v>47</v>
      </c>
      <c r="J75" s="17">
        <f>LOOKUP(I71,DATOS!A:A,DATOS!F:F)</f>
        <v>12</v>
      </c>
      <c r="K75" s="18" t="str">
        <f>LOOKUP(I71,DATOS!A:A,DATOS!D:D)</f>
        <v>TEST 6</v>
      </c>
      <c r="L75" s="16" t="str">
        <f>IF(J75=J71,"","FIN")</f>
        <v/>
      </c>
      <c r="M75" s="5"/>
      <c r="N75" s="5"/>
      <c r="O75" s="5"/>
      <c r="P75" s="6" t="s">
        <v>3</v>
      </c>
      <c r="Q75" s="5" t="str">
        <f>CONCATENATE(B75,P75)</f>
        <v>D</v>
      </c>
      <c r="R75" s="5"/>
    </row>
    <row r="76" spans="1:18" ht="15" x14ac:dyDescent="0.25">
      <c r="A76" s="92"/>
      <c r="B76" s="103"/>
      <c r="C76" s="126"/>
      <c r="D76" s="104"/>
    </row>
    <row r="77" spans="1:18" ht="15" x14ac:dyDescent="0.25">
      <c r="A77" s="92"/>
      <c r="B77" s="97"/>
      <c r="C77" s="122" t="str">
        <f ca="1">IF(PORTADA!$E$35="A",CONCATENATE(J77,".- ",G77),"")</f>
        <v>13.- 0</v>
      </c>
      <c r="D77" s="99"/>
      <c r="E77" s="92"/>
      <c r="F77" s="92"/>
      <c r="G77" s="15">
        <f>IF(L81="FIN","",LOOKUP(I77,DATOS!A:A,DATOS!G:G))</f>
        <v>0</v>
      </c>
      <c r="H77" s="15">
        <f>IF(L81="FIN",0,LOOKUP(I77,DATOS!A:A,DATOS!N:N))</f>
        <v>0</v>
      </c>
      <c r="I77" s="10">
        <f>+I71+1</f>
        <v>113</v>
      </c>
      <c r="J77" s="7">
        <f>+J71+1</f>
        <v>13</v>
      </c>
      <c r="K77" s="5" t="s">
        <v>32</v>
      </c>
      <c r="L77" s="5" t="s">
        <v>33</v>
      </c>
      <c r="M77" s="5" t="s">
        <v>38</v>
      </c>
      <c r="N77" s="5" t="s">
        <v>34</v>
      </c>
      <c r="O77" s="5" t="s">
        <v>35</v>
      </c>
      <c r="P77" s="5" t="s">
        <v>36</v>
      </c>
      <c r="Q77" s="5" t="str">
        <f>CONCATENATE("X",H77)</f>
        <v>X0</v>
      </c>
      <c r="R77" s="5" t="s">
        <v>37</v>
      </c>
    </row>
    <row r="78" spans="1:18" ht="15" x14ac:dyDescent="0.25">
      <c r="A78" s="131">
        <f ca="1">IF($E$2="X",0,IF(J79&gt;2,H77,J79))</f>
        <v>0</v>
      </c>
      <c r="B78" s="100"/>
      <c r="C78" s="123" t="str">
        <f ca="1">IF(PORTADA!$E$35="A",CONCATENATE(I78," ",G78),"")</f>
        <v>a)  0</v>
      </c>
      <c r="D78" s="102"/>
      <c r="G78" s="13">
        <f>IF(L81="FIN","",LOOKUP(I77,DATOS!A:A,DATOS!J:J))</f>
        <v>0</v>
      </c>
      <c r="I78" s="10" t="s">
        <v>44</v>
      </c>
      <c r="J78" s="5" t="s">
        <v>5</v>
      </c>
      <c r="K78" s="5">
        <f>IF(L78&gt;0,0,O78)</f>
        <v>0</v>
      </c>
      <c r="L78" s="5">
        <f>IF(O79&gt;0,1,0)</f>
        <v>0</v>
      </c>
      <c r="M78" s="5">
        <f>IF(L78=1,-1/COUNTA(P78:P81),0)</f>
        <v>0</v>
      </c>
      <c r="N78" s="5">
        <f>COUNTA(B78:B81)</f>
        <v>0</v>
      </c>
      <c r="O78" s="5">
        <f>COUNTIF(Q78:Q81,Q77)</f>
        <v>0</v>
      </c>
      <c r="P78" s="6" t="s">
        <v>0</v>
      </c>
      <c r="Q78" s="5" t="str">
        <f>CONCATENATE(B78,P78)</f>
        <v>A</v>
      </c>
      <c r="R78" s="5">
        <f>IF(O78&gt;0,O78+N78,N78*3)</f>
        <v>0</v>
      </c>
    </row>
    <row r="79" spans="1:18" ht="15" x14ac:dyDescent="0.25">
      <c r="A79" s="131"/>
      <c r="B79" s="100"/>
      <c r="C79" s="123" t="str">
        <f ca="1">IF(PORTADA!$E$35="A",CONCATENATE(I79," ",G79),"")</f>
        <v>b)  0</v>
      </c>
      <c r="D79" s="102"/>
      <c r="G79" s="13">
        <f>IF(L81="FIN","",LOOKUP(I77,DATOS!A:A,DATOS!K:K))</f>
        <v>0</v>
      </c>
      <c r="I79" s="10" t="s">
        <v>45</v>
      </c>
      <c r="J79" s="5">
        <f ca="1">IF(PORTADA!$E$35="A",R78,0)</f>
        <v>0</v>
      </c>
      <c r="K79" s="5"/>
      <c r="L79" s="5"/>
      <c r="M79" s="5"/>
      <c r="N79" s="5"/>
      <c r="O79" s="5">
        <f>N78-O78</f>
        <v>0</v>
      </c>
      <c r="P79" s="6" t="s">
        <v>1</v>
      </c>
      <c r="Q79" s="5" t="str">
        <f>CONCATENATE(B79,P79)</f>
        <v>B</v>
      </c>
      <c r="R79" s="5"/>
    </row>
    <row r="80" spans="1:18" ht="15" x14ac:dyDescent="0.25">
      <c r="A80" s="131"/>
      <c r="B80" s="100"/>
      <c r="C80" s="123" t="str">
        <f ca="1">IF(PORTADA!$E$35="A",CONCATENATE(I80," ",G80),"")</f>
        <v>c)  0</v>
      </c>
      <c r="D80" s="102"/>
      <c r="G80" s="13">
        <f>IF(L81="FIN","",LOOKUP(I77,DATOS!A:A,DATOS!L:L))</f>
        <v>0</v>
      </c>
      <c r="I80" s="10" t="s">
        <v>46</v>
      </c>
      <c r="J80" s="5"/>
      <c r="K80" s="5"/>
      <c r="L80" s="5"/>
      <c r="M80" s="5"/>
      <c r="N80" s="5"/>
      <c r="O80" s="5"/>
      <c r="P80" s="6" t="s">
        <v>2</v>
      </c>
      <c r="Q80" s="5" t="str">
        <f>CONCATENATE(B80,P80)</f>
        <v>C</v>
      </c>
      <c r="R80" s="5"/>
    </row>
    <row r="81" spans="1:18" ht="15" x14ac:dyDescent="0.25">
      <c r="A81" s="131"/>
      <c r="B81" s="100"/>
      <c r="C81" s="123" t="str">
        <f ca="1">IF(PORTADA!$E$35="A",CONCATENATE(I81," ",G81),"")</f>
        <v>d) 0</v>
      </c>
      <c r="D81" s="102"/>
      <c r="G81" s="13">
        <f>IF(L81="FIN","",LOOKUP(I77,DATOS!A:A,DATOS!M:M))</f>
        <v>0</v>
      </c>
      <c r="I81" s="10" t="s">
        <v>47</v>
      </c>
      <c r="J81" s="17">
        <f>LOOKUP(I77,DATOS!A:A,DATOS!F:F)</f>
        <v>13</v>
      </c>
      <c r="K81" s="18" t="str">
        <f>LOOKUP(I77,DATOS!A:A,DATOS!D:D)</f>
        <v>TEST 6</v>
      </c>
      <c r="L81" s="16" t="str">
        <f>IF(J81=J77,"","FIN")</f>
        <v/>
      </c>
      <c r="M81" s="5"/>
      <c r="N81" s="5"/>
      <c r="O81" s="5"/>
      <c r="P81" s="6" t="s">
        <v>3</v>
      </c>
      <c r="Q81" s="5" t="str">
        <f>CONCATENATE(B81,P81)</f>
        <v>D</v>
      </c>
      <c r="R81" s="5"/>
    </row>
    <row r="82" spans="1:18" ht="15" x14ac:dyDescent="0.25">
      <c r="A82" s="92"/>
      <c r="B82" s="103"/>
      <c r="C82" s="126"/>
      <c r="D82" s="104"/>
    </row>
    <row r="83" spans="1:18" ht="15" x14ac:dyDescent="0.25">
      <c r="A83" s="92"/>
      <c r="B83" s="97"/>
      <c r="C83" s="122" t="str">
        <f ca="1">IF(PORTADA!$E$35="A",CONCATENATE(J83,".- ",G83),"")</f>
        <v>14.- 0</v>
      </c>
      <c r="D83" s="99"/>
      <c r="E83" s="92"/>
      <c r="F83" s="92"/>
      <c r="G83" s="15">
        <f>IF(L87="FIN","",LOOKUP(I83,DATOS!A:A,DATOS!G:G))</f>
        <v>0</v>
      </c>
      <c r="H83" s="15">
        <f>IF(L87="FIN",0,LOOKUP(I83,DATOS!A:A,DATOS!N:N))</f>
        <v>0</v>
      </c>
      <c r="I83" s="10">
        <f>+I77+1</f>
        <v>114</v>
      </c>
      <c r="J83" s="7">
        <f>+J77+1</f>
        <v>14</v>
      </c>
      <c r="K83" s="5" t="s">
        <v>32</v>
      </c>
      <c r="L83" s="5" t="s">
        <v>33</v>
      </c>
      <c r="M83" s="5" t="s">
        <v>38</v>
      </c>
      <c r="N83" s="5" t="s">
        <v>34</v>
      </c>
      <c r="O83" s="5" t="s">
        <v>35</v>
      </c>
      <c r="P83" s="5" t="s">
        <v>36</v>
      </c>
      <c r="Q83" s="5" t="str">
        <f>CONCATENATE("X",H83)</f>
        <v>X0</v>
      </c>
      <c r="R83" s="5" t="s">
        <v>37</v>
      </c>
    </row>
    <row r="84" spans="1:18" ht="15" x14ac:dyDescent="0.25">
      <c r="A84" s="131">
        <f ca="1">IF($E$2="X",0,IF(J85&gt;2,H83,J85))</f>
        <v>0</v>
      </c>
      <c r="B84" s="100"/>
      <c r="C84" s="123" t="str">
        <f ca="1">IF(PORTADA!$E$35="A",CONCATENATE(I84," ",G84),"")</f>
        <v>a)  0</v>
      </c>
      <c r="D84" s="102"/>
      <c r="G84" s="13">
        <f>IF(L87="FIN","",LOOKUP(I83,DATOS!A:A,DATOS!J:J))</f>
        <v>0</v>
      </c>
      <c r="I84" s="10" t="s">
        <v>44</v>
      </c>
      <c r="J84" s="5" t="s">
        <v>5</v>
      </c>
      <c r="K84" s="5">
        <f>IF(L84&gt;0,0,O84)</f>
        <v>0</v>
      </c>
      <c r="L84" s="5">
        <f>IF(O85&gt;0,1,0)</f>
        <v>0</v>
      </c>
      <c r="M84" s="5">
        <f>IF(L84=1,-1/COUNTA(P84:P87),0)</f>
        <v>0</v>
      </c>
      <c r="N84" s="5">
        <f>COUNTA(B84:B87)</f>
        <v>0</v>
      </c>
      <c r="O84" s="5">
        <f>COUNTIF(Q84:Q87,Q83)</f>
        <v>0</v>
      </c>
      <c r="P84" s="6" t="s">
        <v>0</v>
      </c>
      <c r="Q84" s="5" t="str">
        <f>CONCATENATE(B84,P84)</f>
        <v>A</v>
      </c>
      <c r="R84" s="5">
        <f>IF(O84&gt;0,O84+N84,N84*3)</f>
        <v>0</v>
      </c>
    </row>
    <row r="85" spans="1:18" ht="15" x14ac:dyDescent="0.25">
      <c r="A85" s="131"/>
      <c r="B85" s="100"/>
      <c r="C85" s="123" t="str">
        <f ca="1">IF(PORTADA!$E$35="A",CONCATENATE(I85," ",G85),"")</f>
        <v>b)  0</v>
      </c>
      <c r="D85" s="102"/>
      <c r="G85" s="13">
        <f>IF(L87="FIN","",LOOKUP(I83,DATOS!A:A,DATOS!K:K))</f>
        <v>0</v>
      </c>
      <c r="I85" s="10" t="s">
        <v>45</v>
      </c>
      <c r="J85" s="5">
        <f ca="1">IF(PORTADA!$E$35="A",R84,0)</f>
        <v>0</v>
      </c>
      <c r="K85" s="5"/>
      <c r="L85" s="5"/>
      <c r="M85" s="5"/>
      <c r="N85" s="5"/>
      <c r="O85" s="5">
        <f>N84-O84</f>
        <v>0</v>
      </c>
      <c r="P85" s="6" t="s">
        <v>1</v>
      </c>
      <c r="Q85" s="5" t="str">
        <f>CONCATENATE(B85,P85)</f>
        <v>B</v>
      </c>
      <c r="R85" s="5"/>
    </row>
    <row r="86" spans="1:18" ht="15" x14ac:dyDescent="0.25">
      <c r="A86" s="131"/>
      <c r="B86" s="100"/>
      <c r="C86" s="123" t="str">
        <f ca="1">IF(PORTADA!$E$35="A",CONCATENATE(I86," ",G86),"")</f>
        <v>c)  0</v>
      </c>
      <c r="D86" s="102"/>
      <c r="G86" s="13">
        <f>IF(L87="FIN","",LOOKUP(I83,DATOS!A:A,DATOS!L:L))</f>
        <v>0</v>
      </c>
      <c r="I86" s="10" t="s">
        <v>46</v>
      </c>
      <c r="J86" s="5"/>
      <c r="K86" s="5"/>
      <c r="L86" s="5"/>
      <c r="M86" s="5"/>
      <c r="N86" s="5"/>
      <c r="O86" s="5"/>
      <c r="P86" s="6" t="s">
        <v>2</v>
      </c>
      <c r="Q86" s="5" t="str">
        <f>CONCATENATE(B86,P86)</f>
        <v>C</v>
      </c>
      <c r="R86" s="5"/>
    </row>
    <row r="87" spans="1:18" ht="15" x14ac:dyDescent="0.25">
      <c r="A87" s="131"/>
      <c r="B87" s="100"/>
      <c r="C87" s="123" t="str">
        <f ca="1">IF(PORTADA!$E$35="A",CONCATENATE(I87," ",G87),"")</f>
        <v>d) 0</v>
      </c>
      <c r="D87" s="102"/>
      <c r="G87" s="13">
        <f>IF(L87="FIN","",LOOKUP(I83,DATOS!A:A,DATOS!M:M))</f>
        <v>0</v>
      </c>
      <c r="I87" s="10" t="s">
        <v>47</v>
      </c>
      <c r="J87" s="17">
        <f>LOOKUP(I83,DATOS!A:A,DATOS!F:F)</f>
        <v>14</v>
      </c>
      <c r="K87" s="18" t="str">
        <f>LOOKUP(I83,DATOS!A:A,DATOS!D:D)</f>
        <v>TEST 6</v>
      </c>
      <c r="L87" s="16" t="str">
        <f>IF(J87=J83,"","FIN")</f>
        <v/>
      </c>
      <c r="M87" s="5"/>
      <c r="N87" s="5"/>
      <c r="O87" s="5"/>
      <c r="P87" s="6" t="s">
        <v>3</v>
      </c>
      <c r="Q87" s="5" t="str">
        <f>CONCATENATE(B87,P87)</f>
        <v>D</v>
      </c>
      <c r="R87" s="5"/>
    </row>
    <row r="88" spans="1:18" ht="15" x14ac:dyDescent="0.25">
      <c r="A88" s="92"/>
      <c r="B88" s="103"/>
      <c r="C88" s="126"/>
      <c r="D88" s="104"/>
    </row>
    <row r="89" spans="1:18" ht="15" x14ac:dyDescent="0.25">
      <c r="A89" s="92"/>
      <c r="B89" s="97"/>
      <c r="C89" s="122" t="str">
        <f ca="1">IF(PORTADA!$E$35="A",CONCATENATE(J89,".- ",G89),"")</f>
        <v>15.- 0</v>
      </c>
      <c r="D89" s="99"/>
      <c r="E89" s="92"/>
      <c r="F89" s="92"/>
      <c r="G89" s="15">
        <f>IF(L93="FIN","",LOOKUP(I89,DATOS!A:A,DATOS!G:G))</f>
        <v>0</v>
      </c>
      <c r="H89" s="15">
        <f>IF(L93="FIN",0,LOOKUP(I89,DATOS!A:A,DATOS!N:N))</f>
        <v>0</v>
      </c>
      <c r="I89" s="10">
        <f>+I83+1</f>
        <v>115</v>
      </c>
      <c r="J89" s="7">
        <f>+J83+1</f>
        <v>15</v>
      </c>
      <c r="K89" s="5" t="s">
        <v>32</v>
      </c>
      <c r="L89" s="5" t="s">
        <v>33</v>
      </c>
      <c r="M89" s="5" t="s">
        <v>38</v>
      </c>
      <c r="N89" s="5" t="s">
        <v>34</v>
      </c>
      <c r="O89" s="5" t="s">
        <v>35</v>
      </c>
      <c r="P89" s="5" t="s">
        <v>36</v>
      </c>
      <c r="Q89" s="5" t="str">
        <f>CONCATENATE("X",H89)</f>
        <v>X0</v>
      </c>
      <c r="R89" s="5" t="s">
        <v>37</v>
      </c>
    </row>
    <row r="90" spans="1:18" ht="15" x14ac:dyDescent="0.25">
      <c r="A90" s="131">
        <f ca="1">IF($E$2="X",0,IF(J91&gt;2,H89,J91))</f>
        <v>0</v>
      </c>
      <c r="B90" s="100"/>
      <c r="C90" s="123" t="str">
        <f ca="1">IF(PORTADA!$E$35="A",CONCATENATE(I90," ",G90),"")</f>
        <v>a)  0</v>
      </c>
      <c r="D90" s="102"/>
      <c r="G90" s="13">
        <f>IF(L93="FIN","",LOOKUP(I89,DATOS!A:A,DATOS!J:J))</f>
        <v>0</v>
      </c>
      <c r="I90" s="10" t="s">
        <v>44</v>
      </c>
      <c r="J90" s="5" t="s">
        <v>5</v>
      </c>
      <c r="K90" s="5">
        <f>IF(L90&gt;0,0,O90)</f>
        <v>0</v>
      </c>
      <c r="L90" s="5">
        <f>IF(O91&gt;0,1,0)</f>
        <v>0</v>
      </c>
      <c r="M90" s="5">
        <f>IF(L90=1,-1/COUNTA(P90:P93),0)</f>
        <v>0</v>
      </c>
      <c r="N90" s="5">
        <f>COUNTA(B90:B93)</f>
        <v>0</v>
      </c>
      <c r="O90" s="5">
        <f>COUNTIF(Q90:Q93,Q89)</f>
        <v>0</v>
      </c>
      <c r="P90" s="6" t="s">
        <v>0</v>
      </c>
      <c r="Q90" s="5" t="str">
        <f>CONCATENATE(B90,P90)</f>
        <v>A</v>
      </c>
      <c r="R90" s="5">
        <f>IF(O90&gt;0,O90+N90,N90*3)</f>
        <v>0</v>
      </c>
    </row>
    <row r="91" spans="1:18" ht="15" x14ac:dyDescent="0.25">
      <c r="A91" s="131"/>
      <c r="B91" s="100"/>
      <c r="C91" s="123" t="str">
        <f ca="1">IF(PORTADA!$E$35="A",CONCATENATE(I91," ",G91),"")</f>
        <v>b)  0</v>
      </c>
      <c r="D91" s="102"/>
      <c r="G91" s="13">
        <f>IF(L93="FIN","",LOOKUP(I89,DATOS!A:A,DATOS!K:K))</f>
        <v>0</v>
      </c>
      <c r="I91" s="10" t="s">
        <v>45</v>
      </c>
      <c r="J91" s="5">
        <f ca="1">IF(PORTADA!$E$35="A",R90,0)</f>
        <v>0</v>
      </c>
      <c r="K91" s="5"/>
      <c r="L91" s="5"/>
      <c r="M91" s="5"/>
      <c r="N91" s="5"/>
      <c r="O91" s="5">
        <f>N90-O90</f>
        <v>0</v>
      </c>
      <c r="P91" s="6" t="s">
        <v>1</v>
      </c>
      <c r="Q91" s="5" t="str">
        <f>CONCATENATE(B91,P91)</f>
        <v>B</v>
      </c>
      <c r="R91" s="5"/>
    </row>
    <row r="92" spans="1:18" ht="15" x14ac:dyDescent="0.25">
      <c r="A92" s="131"/>
      <c r="B92" s="100"/>
      <c r="C92" s="123" t="str">
        <f ca="1">IF(PORTADA!$E$35="A",CONCATENATE(I92," ",G92),"")</f>
        <v>c)  0</v>
      </c>
      <c r="D92" s="102"/>
      <c r="G92" s="13">
        <f>IF(L93="FIN","",LOOKUP(I89,DATOS!A:A,DATOS!L:L))</f>
        <v>0</v>
      </c>
      <c r="I92" s="10" t="s">
        <v>46</v>
      </c>
      <c r="J92" s="5"/>
      <c r="K92" s="5"/>
      <c r="L92" s="5"/>
      <c r="M92" s="5"/>
      <c r="N92" s="5"/>
      <c r="O92" s="5"/>
      <c r="P92" s="6" t="s">
        <v>2</v>
      </c>
      <c r="Q92" s="5" t="str">
        <f>CONCATENATE(B92,P92)</f>
        <v>C</v>
      </c>
      <c r="R92" s="5"/>
    </row>
    <row r="93" spans="1:18" ht="15" x14ac:dyDescent="0.25">
      <c r="A93" s="131"/>
      <c r="B93" s="100"/>
      <c r="C93" s="123" t="str">
        <f ca="1">IF(PORTADA!$E$35="A",CONCATENATE(I93," ",G93),"")</f>
        <v>d) 0</v>
      </c>
      <c r="D93" s="102"/>
      <c r="G93" s="13">
        <f>IF(L93="FIN","",LOOKUP(I89,DATOS!A:A,DATOS!M:M))</f>
        <v>0</v>
      </c>
      <c r="I93" s="10" t="s">
        <v>47</v>
      </c>
      <c r="J93" s="17">
        <f>LOOKUP(I89,DATOS!A:A,DATOS!F:F)</f>
        <v>15</v>
      </c>
      <c r="K93" s="18" t="str">
        <f>LOOKUP(I89,DATOS!A:A,DATOS!D:D)</f>
        <v>TEST 6</v>
      </c>
      <c r="L93" s="16" t="str">
        <f>IF(J93=J89,"","FIN")</f>
        <v/>
      </c>
      <c r="M93" s="5"/>
      <c r="N93" s="5"/>
      <c r="O93" s="5"/>
      <c r="P93" s="6" t="s">
        <v>3</v>
      </c>
      <c r="Q93" s="5" t="str">
        <f>CONCATENATE(B93,P93)</f>
        <v>D</v>
      </c>
      <c r="R93" s="5"/>
    </row>
    <row r="94" spans="1:18" ht="15" x14ac:dyDescent="0.25">
      <c r="A94" s="92"/>
      <c r="B94" s="103"/>
      <c r="C94" s="126"/>
      <c r="D94" s="104"/>
    </row>
    <row r="95" spans="1:18" ht="15" x14ac:dyDescent="0.25">
      <c r="A95" s="92"/>
      <c r="B95" s="97"/>
      <c r="C95" s="122" t="str">
        <f ca="1">IF(PORTADA!$E$35="A",CONCATENATE(J95,".- ",G95),"")</f>
        <v>16.- 0</v>
      </c>
      <c r="D95" s="99"/>
      <c r="E95" s="92"/>
      <c r="F95" s="92"/>
      <c r="G95" s="15">
        <f>IF(L99="FIN","",LOOKUP(I95,DATOS!A:A,DATOS!G:G))</f>
        <v>0</v>
      </c>
      <c r="H95" s="15">
        <f>IF(L99="FIN",0,LOOKUP(I95,DATOS!A:A,DATOS!N:N))</f>
        <v>0</v>
      </c>
      <c r="I95" s="10">
        <f>+I89+1</f>
        <v>116</v>
      </c>
      <c r="J95" s="7">
        <f>+J89+1</f>
        <v>16</v>
      </c>
      <c r="K95" s="5" t="s">
        <v>32</v>
      </c>
      <c r="L95" s="5" t="s">
        <v>33</v>
      </c>
      <c r="M95" s="5" t="s">
        <v>38</v>
      </c>
      <c r="N95" s="5" t="s">
        <v>34</v>
      </c>
      <c r="O95" s="5" t="s">
        <v>35</v>
      </c>
      <c r="P95" s="5" t="s">
        <v>36</v>
      </c>
      <c r="Q95" s="5" t="str">
        <f>CONCATENATE("X",H95)</f>
        <v>X0</v>
      </c>
      <c r="R95" s="5" t="s">
        <v>37</v>
      </c>
    </row>
    <row r="96" spans="1:18" ht="15" x14ac:dyDescent="0.25">
      <c r="A96" s="131">
        <f ca="1">IF($E$2="X",0,IF(J97&gt;2,H95,J97))</f>
        <v>0</v>
      </c>
      <c r="B96" s="100"/>
      <c r="C96" s="123" t="str">
        <f ca="1">IF(PORTADA!$E$35="A",CONCATENATE(I96," ",G96),"")</f>
        <v>a)  0</v>
      </c>
      <c r="D96" s="102"/>
      <c r="G96" s="13">
        <f>IF(L99="FIN","",LOOKUP(I95,DATOS!A:A,DATOS!J:J))</f>
        <v>0</v>
      </c>
      <c r="I96" s="10" t="s">
        <v>44</v>
      </c>
      <c r="J96" s="5" t="s">
        <v>5</v>
      </c>
      <c r="K96" s="5">
        <f>IF(L96&gt;0,0,O96)</f>
        <v>0</v>
      </c>
      <c r="L96" s="5">
        <f>IF(O97&gt;0,1,0)</f>
        <v>0</v>
      </c>
      <c r="M96" s="5">
        <f>IF(L96=1,-1/COUNTA(P96:P99),0)</f>
        <v>0</v>
      </c>
      <c r="N96" s="5">
        <f>COUNTA(B96:B99)</f>
        <v>0</v>
      </c>
      <c r="O96" s="5">
        <f>COUNTIF(Q96:Q99,Q95)</f>
        <v>0</v>
      </c>
      <c r="P96" s="6" t="s">
        <v>0</v>
      </c>
      <c r="Q96" s="5" t="str">
        <f>CONCATENATE(B96,P96)</f>
        <v>A</v>
      </c>
      <c r="R96" s="5">
        <f>IF(O96&gt;0,O96+N96,N96*3)</f>
        <v>0</v>
      </c>
    </row>
    <row r="97" spans="1:18" ht="15" x14ac:dyDescent="0.25">
      <c r="A97" s="131"/>
      <c r="B97" s="100"/>
      <c r="C97" s="123" t="str">
        <f ca="1">IF(PORTADA!$E$35="A",CONCATENATE(I97," ",G97),"")</f>
        <v>b)  0</v>
      </c>
      <c r="D97" s="102"/>
      <c r="G97" s="13">
        <f>IF(L99="FIN","",LOOKUP(I95,DATOS!A:A,DATOS!K:K))</f>
        <v>0</v>
      </c>
      <c r="I97" s="10" t="s">
        <v>45</v>
      </c>
      <c r="J97" s="5">
        <f ca="1">IF(PORTADA!$E$35="A",R96,0)</f>
        <v>0</v>
      </c>
      <c r="K97" s="5"/>
      <c r="L97" s="5"/>
      <c r="M97" s="5"/>
      <c r="N97" s="5"/>
      <c r="O97" s="5">
        <f>N96-O96</f>
        <v>0</v>
      </c>
      <c r="P97" s="6" t="s">
        <v>1</v>
      </c>
      <c r="Q97" s="5" t="str">
        <f>CONCATENATE(B97,P97)</f>
        <v>B</v>
      </c>
      <c r="R97" s="5"/>
    </row>
    <row r="98" spans="1:18" ht="15" x14ac:dyDescent="0.25">
      <c r="A98" s="131"/>
      <c r="B98" s="100"/>
      <c r="C98" s="123" t="str">
        <f ca="1">IF(PORTADA!$E$35="A",CONCATENATE(I98," ",G98),"")</f>
        <v>c)  0</v>
      </c>
      <c r="D98" s="102"/>
      <c r="G98" s="13">
        <f>IF(L99="FIN","",LOOKUP(I95,DATOS!A:A,DATOS!L:L))</f>
        <v>0</v>
      </c>
      <c r="I98" s="10" t="s">
        <v>46</v>
      </c>
      <c r="J98" s="5"/>
      <c r="K98" s="5"/>
      <c r="L98" s="5"/>
      <c r="M98" s="5"/>
      <c r="N98" s="5"/>
      <c r="O98" s="5"/>
      <c r="P98" s="6" t="s">
        <v>2</v>
      </c>
      <c r="Q98" s="5" t="str">
        <f>CONCATENATE(B98,P98)</f>
        <v>C</v>
      </c>
      <c r="R98" s="5"/>
    </row>
    <row r="99" spans="1:18" ht="15" x14ac:dyDescent="0.25">
      <c r="A99" s="131"/>
      <c r="B99" s="100"/>
      <c r="C99" s="123" t="str">
        <f ca="1">IF(PORTADA!$E$35="A",CONCATENATE(I99," ",G99),"")</f>
        <v>d) 0</v>
      </c>
      <c r="D99" s="102"/>
      <c r="G99" s="13">
        <f>IF(L99="FIN","",LOOKUP(I95,DATOS!A:A,DATOS!M:M))</f>
        <v>0</v>
      </c>
      <c r="I99" s="10" t="s">
        <v>47</v>
      </c>
      <c r="J99" s="17">
        <f>LOOKUP(I95,DATOS!A:A,DATOS!F:F)</f>
        <v>16</v>
      </c>
      <c r="K99" s="18" t="str">
        <f>LOOKUP(I95,DATOS!A:A,DATOS!D:D)</f>
        <v>TEST 6</v>
      </c>
      <c r="L99" s="16" t="str">
        <f>IF(J99=J95,"","FIN")</f>
        <v/>
      </c>
      <c r="M99" s="5"/>
      <c r="N99" s="5"/>
      <c r="O99" s="5"/>
      <c r="P99" s="6" t="s">
        <v>3</v>
      </c>
      <c r="Q99" s="5" t="str">
        <f>CONCATENATE(B99,P99)</f>
        <v>D</v>
      </c>
      <c r="R99" s="5"/>
    </row>
    <row r="100" spans="1:18" ht="15" x14ac:dyDescent="0.25">
      <c r="A100" s="92"/>
      <c r="B100" s="103"/>
      <c r="C100" s="126"/>
      <c r="D100" s="104"/>
    </row>
    <row r="101" spans="1:18" ht="15" x14ac:dyDescent="0.25">
      <c r="A101" s="92"/>
      <c r="B101" s="97"/>
      <c r="C101" s="122" t="str">
        <f ca="1">IF(PORTADA!$E$35="A",CONCATENATE(J101,".- ",G101),"")</f>
        <v>17.- 0</v>
      </c>
      <c r="D101" s="99"/>
      <c r="E101" s="92"/>
      <c r="F101" s="92"/>
      <c r="G101" s="15">
        <f>IF(L105="FIN","",LOOKUP(I101,DATOS!A:A,DATOS!G:G))</f>
        <v>0</v>
      </c>
      <c r="H101" s="15">
        <f>IF(L105="FIN",0,LOOKUP(I101,DATOS!A:A,DATOS!N:N))</f>
        <v>0</v>
      </c>
      <c r="I101" s="10">
        <f>+I95+1</f>
        <v>117</v>
      </c>
      <c r="J101" s="7">
        <f>+J95+1</f>
        <v>17</v>
      </c>
      <c r="K101" s="5" t="s">
        <v>32</v>
      </c>
      <c r="L101" s="5" t="s">
        <v>33</v>
      </c>
      <c r="M101" s="5" t="s">
        <v>38</v>
      </c>
      <c r="N101" s="5" t="s">
        <v>34</v>
      </c>
      <c r="O101" s="5" t="s">
        <v>35</v>
      </c>
      <c r="P101" s="5" t="s">
        <v>36</v>
      </c>
      <c r="Q101" s="5" t="str">
        <f>CONCATENATE("X",H101)</f>
        <v>X0</v>
      </c>
      <c r="R101" s="5" t="s">
        <v>37</v>
      </c>
    </row>
    <row r="102" spans="1:18" ht="15" x14ac:dyDescent="0.25">
      <c r="A102" s="131">
        <f ca="1">IF($E$2="X",0,IF(J103&gt;2,H101,J103))</f>
        <v>0</v>
      </c>
      <c r="B102" s="100"/>
      <c r="C102" s="123" t="str">
        <f ca="1">IF(PORTADA!$E$35="A",CONCATENATE(I102," ",G102),"")</f>
        <v>a)  0</v>
      </c>
      <c r="D102" s="102"/>
      <c r="G102" s="13">
        <f>IF(L105="FIN","",LOOKUP(I101,DATOS!A:A,DATOS!J:J))</f>
        <v>0</v>
      </c>
      <c r="I102" s="10" t="s">
        <v>44</v>
      </c>
      <c r="J102" s="5" t="s">
        <v>5</v>
      </c>
      <c r="K102" s="5">
        <f>IF(L102&gt;0,0,O102)</f>
        <v>0</v>
      </c>
      <c r="L102" s="5">
        <f>IF(O103&gt;0,1,0)</f>
        <v>0</v>
      </c>
      <c r="M102" s="5">
        <f>IF(L102=1,-1/COUNTA(P102:P105),0)</f>
        <v>0</v>
      </c>
      <c r="N102" s="5">
        <f>COUNTA(B102:B105)</f>
        <v>0</v>
      </c>
      <c r="O102" s="5">
        <f>COUNTIF(Q102:Q105,Q101)</f>
        <v>0</v>
      </c>
      <c r="P102" s="6" t="s">
        <v>0</v>
      </c>
      <c r="Q102" s="5" t="str">
        <f>CONCATENATE(B102,P102)</f>
        <v>A</v>
      </c>
      <c r="R102" s="5">
        <f>IF(O102&gt;0,O102+N102,N102*3)</f>
        <v>0</v>
      </c>
    </row>
    <row r="103" spans="1:18" ht="15" x14ac:dyDescent="0.25">
      <c r="A103" s="131"/>
      <c r="B103" s="100"/>
      <c r="C103" s="123" t="str">
        <f ca="1">IF(PORTADA!$E$35="A",CONCATENATE(I103," ",G103),"")</f>
        <v>b)  0</v>
      </c>
      <c r="D103" s="102"/>
      <c r="G103" s="13">
        <f>IF(L105="FIN","",LOOKUP(I101,DATOS!A:A,DATOS!K:K))</f>
        <v>0</v>
      </c>
      <c r="I103" s="10" t="s">
        <v>45</v>
      </c>
      <c r="J103" s="5">
        <f ca="1">IF(PORTADA!$E$35="A",R102,0)</f>
        <v>0</v>
      </c>
      <c r="K103" s="5"/>
      <c r="L103" s="5"/>
      <c r="M103" s="5"/>
      <c r="N103" s="5"/>
      <c r="O103" s="5">
        <f>N102-O102</f>
        <v>0</v>
      </c>
      <c r="P103" s="6" t="s">
        <v>1</v>
      </c>
      <c r="Q103" s="5" t="str">
        <f>CONCATENATE(B103,P103)</f>
        <v>B</v>
      </c>
      <c r="R103" s="5"/>
    </row>
    <row r="104" spans="1:18" ht="15" x14ac:dyDescent="0.25">
      <c r="A104" s="131"/>
      <c r="B104" s="100"/>
      <c r="C104" s="123" t="str">
        <f ca="1">IF(PORTADA!$E$35="A",CONCATENATE(I104," ",G104),"")</f>
        <v>c)  0</v>
      </c>
      <c r="D104" s="102"/>
      <c r="G104" s="13">
        <f>IF(L105="FIN","",LOOKUP(I101,DATOS!A:A,DATOS!L:L))</f>
        <v>0</v>
      </c>
      <c r="I104" s="10" t="s">
        <v>46</v>
      </c>
      <c r="J104" s="5"/>
      <c r="K104" s="5"/>
      <c r="L104" s="5"/>
      <c r="M104" s="5"/>
      <c r="N104" s="5"/>
      <c r="O104" s="5"/>
      <c r="P104" s="6" t="s">
        <v>2</v>
      </c>
      <c r="Q104" s="5" t="str">
        <f>CONCATENATE(B104,P104)</f>
        <v>C</v>
      </c>
      <c r="R104" s="5"/>
    </row>
    <row r="105" spans="1:18" ht="15" x14ac:dyDescent="0.25">
      <c r="A105" s="131"/>
      <c r="B105" s="100"/>
      <c r="C105" s="123" t="str">
        <f ca="1">IF(PORTADA!$E$35="A",CONCATENATE(I105," ",G105),"")</f>
        <v>d) 0</v>
      </c>
      <c r="D105" s="102"/>
      <c r="G105" s="13">
        <f>IF(L105="FIN","",LOOKUP(I101,DATOS!A:A,DATOS!M:M))</f>
        <v>0</v>
      </c>
      <c r="I105" s="10" t="s">
        <v>47</v>
      </c>
      <c r="J105" s="17">
        <f>LOOKUP(I101,DATOS!A:A,DATOS!F:F)</f>
        <v>17</v>
      </c>
      <c r="K105" s="18" t="str">
        <f>LOOKUP(I101,DATOS!A:A,DATOS!D:D)</f>
        <v>TEST 6</v>
      </c>
      <c r="L105" s="16" t="str">
        <f>IF(J105=J101,"","FIN")</f>
        <v/>
      </c>
      <c r="M105" s="5"/>
      <c r="N105" s="5"/>
      <c r="O105" s="5"/>
      <c r="P105" s="6" t="s">
        <v>3</v>
      </c>
      <c r="Q105" s="5" t="str">
        <f>CONCATENATE(B105,P105)</f>
        <v>D</v>
      </c>
      <c r="R105" s="5"/>
    </row>
    <row r="106" spans="1:18" ht="15" x14ac:dyDescent="0.25">
      <c r="A106" s="92"/>
      <c r="B106" s="103"/>
      <c r="C106" s="126"/>
      <c r="D106" s="104"/>
    </row>
    <row r="107" spans="1:18" ht="15" x14ac:dyDescent="0.25">
      <c r="A107" s="92"/>
      <c r="B107" s="97"/>
      <c r="C107" s="122" t="str">
        <f ca="1">IF(PORTADA!$E$35="A",CONCATENATE(J107,".- ",G107),"")</f>
        <v>18.- 0</v>
      </c>
      <c r="D107" s="99"/>
      <c r="E107" s="92"/>
      <c r="F107" s="92"/>
      <c r="G107" s="15">
        <f>IF(L111="FIN","",LOOKUP(I107,DATOS!A:A,DATOS!G:G))</f>
        <v>0</v>
      </c>
      <c r="H107" s="15">
        <f>IF(L111="FIN",0,LOOKUP(I107,DATOS!A:A,DATOS!N:N))</f>
        <v>0</v>
      </c>
      <c r="I107" s="10">
        <f>+I101+1</f>
        <v>118</v>
      </c>
      <c r="J107" s="7">
        <f>+J101+1</f>
        <v>18</v>
      </c>
      <c r="K107" s="5" t="s">
        <v>32</v>
      </c>
      <c r="L107" s="5" t="s">
        <v>33</v>
      </c>
      <c r="M107" s="5" t="s">
        <v>38</v>
      </c>
      <c r="N107" s="5" t="s">
        <v>34</v>
      </c>
      <c r="O107" s="5" t="s">
        <v>35</v>
      </c>
      <c r="P107" s="5" t="s">
        <v>36</v>
      </c>
      <c r="Q107" s="5" t="str">
        <f>CONCATENATE("X",H107)</f>
        <v>X0</v>
      </c>
      <c r="R107" s="5" t="s">
        <v>37</v>
      </c>
    </row>
    <row r="108" spans="1:18" ht="15" x14ac:dyDescent="0.25">
      <c r="A108" s="131">
        <f ca="1">IF($E$2="X",0,IF(J109&gt;2,H107,J109))</f>
        <v>0</v>
      </c>
      <c r="B108" s="100"/>
      <c r="C108" s="123" t="str">
        <f ca="1">IF(PORTADA!$E$35="A",CONCATENATE(I108," ",G108),"")</f>
        <v>a)  0</v>
      </c>
      <c r="D108" s="102"/>
      <c r="G108" s="13">
        <f>IF(L111="FIN","",LOOKUP(I107,DATOS!A:A,DATOS!J:J))</f>
        <v>0</v>
      </c>
      <c r="I108" s="10" t="s">
        <v>44</v>
      </c>
      <c r="J108" s="5" t="s">
        <v>5</v>
      </c>
      <c r="K108" s="5">
        <f>IF(L108&gt;0,0,O108)</f>
        <v>0</v>
      </c>
      <c r="L108" s="5">
        <f>IF(O109&gt;0,1,0)</f>
        <v>0</v>
      </c>
      <c r="M108" s="5">
        <f>IF(L108=1,-1/COUNTA(P108:P111),0)</f>
        <v>0</v>
      </c>
      <c r="N108" s="5">
        <f>COUNTA(B108:B111)</f>
        <v>0</v>
      </c>
      <c r="O108" s="5">
        <f>COUNTIF(Q108:Q111,Q107)</f>
        <v>0</v>
      </c>
      <c r="P108" s="6" t="s">
        <v>0</v>
      </c>
      <c r="Q108" s="5" t="str">
        <f>CONCATENATE(B108,P108)</f>
        <v>A</v>
      </c>
      <c r="R108" s="5">
        <f>IF(O108&gt;0,O108+N108,N108*3)</f>
        <v>0</v>
      </c>
    </row>
    <row r="109" spans="1:18" ht="15" x14ac:dyDescent="0.25">
      <c r="A109" s="131"/>
      <c r="B109" s="100"/>
      <c r="C109" s="123" t="str">
        <f ca="1">IF(PORTADA!$E$35="A",CONCATENATE(I109," ",G109),"")</f>
        <v>b)  0</v>
      </c>
      <c r="D109" s="102"/>
      <c r="G109" s="13">
        <f>IF(L111="FIN","",LOOKUP(I107,DATOS!A:A,DATOS!K:K))</f>
        <v>0</v>
      </c>
      <c r="I109" s="10" t="s">
        <v>45</v>
      </c>
      <c r="J109" s="5">
        <f ca="1">IF(PORTADA!$E$35="A",R108,0)</f>
        <v>0</v>
      </c>
      <c r="K109" s="5"/>
      <c r="L109" s="5"/>
      <c r="M109" s="5"/>
      <c r="N109" s="5"/>
      <c r="O109" s="5">
        <f>N108-O108</f>
        <v>0</v>
      </c>
      <c r="P109" s="6" t="s">
        <v>1</v>
      </c>
      <c r="Q109" s="5" t="str">
        <f>CONCATENATE(B109,P109)</f>
        <v>B</v>
      </c>
      <c r="R109" s="5"/>
    </row>
    <row r="110" spans="1:18" ht="15" x14ac:dyDescent="0.25">
      <c r="A110" s="131"/>
      <c r="B110" s="100"/>
      <c r="C110" s="123" t="str">
        <f ca="1">IF(PORTADA!$E$35="A",CONCATENATE(I110," ",G110),"")</f>
        <v>c)  0</v>
      </c>
      <c r="D110" s="102"/>
      <c r="G110" s="13">
        <f>IF(L111="FIN","",LOOKUP(I107,DATOS!A:A,DATOS!L:L))</f>
        <v>0</v>
      </c>
      <c r="I110" s="10" t="s">
        <v>46</v>
      </c>
      <c r="J110" s="5"/>
      <c r="K110" s="5"/>
      <c r="L110" s="5"/>
      <c r="M110" s="5"/>
      <c r="N110" s="5"/>
      <c r="O110" s="5"/>
      <c r="P110" s="6" t="s">
        <v>2</v>
      </c>
      <c r="Q110" s="5" t="str">
        <f>CONCATENATE(B110,P110)</f>
        <v>C</v>
      </c>
      <c r="R110" s="5"/>
    </row>
    <row r="111" spans="1:18" ht="15" x14ac:dyDescent="0.25">
      <c r="A111" s="131"/>
      <c r="B111" s="100"/>
      <c r="C111" s="123" t="str">
        <f ca="1">IF(PORTADA!$E$35="A",CONCATENATE(I111," ",G111),"")</f>
        <v>d) 0</v>
      </c>
      <c r="D111" s="102"/>
      <c r="G111" s="13">
        <f>IF(L111="FIN","",LOOKUP(I107,DATOS!A:A,DATOS!M:M))</f>
        <v>0</v>
      </c>
      <c r="I111" s="10" t="s">
        <v>47</v>
      </c>
      <c r="J111" s="17">
        <f>LOOKUP(I107,DATOS!A:A,DATOS!F:F)</f>
        <v>18</v>
      </c>
      <c r="K111" s="18" t="str">
        <f>LOOKUP(I107,DATOS!A:A,DATOS!D:D)</f>
        <v>TEST 6</v>
      </c>
      <c r="L111" s="16" t="str">
        <f>IF(J111=J107,"","FIN")</f>
        <v/>
      </c>
      <c r="M111" s="5"/>
      <c r="N111" s="5"/>
      <c r="O111" s="5"/>
      <c r="P111" s="6" t="s">
        <v>3</v>
      </c>
      <c r="Q111" s="5" t="str">
        <f>CONCATENATE(B111,P111)</f>
        <v>D</v>
      </c>
      <c r="R111" s="5"/>
    </row>
    <row r="112" spans="1:18" ht="15" x14ac:dyDescent="0.25">
      <c r="A112" s="92"/>
      <c r="B112" s="103"/>
      <c r="C112" s="126"/>
      <c r="D112" s="104"/>
    </row>
    <row r="113" spans="1:18" ht="15" x14ac:dyDescent="0.25">
      <c r="A113" s="92"/>
      <c r="B113" s="97"/>
      <c r="C113" s="122" t="str">
        <f ca="1">IF(PORTADA!$E$35="A",CONCATENATE(J113,".- ",G113),"")</f>
        <v>19.- 0</v>
      </c>
      <c r="D113" s="99"/>
      <c r="E113" s="92"/>
      <c r="F113" s="92"/>
      <c r="G113" s="15">
        <f>IF(L117="FIN","",LOOKUP(I113,DATOS!A:A,DATOS!G:G))</f>
        <v>0</v>
      </c>
      <c r="H113" s="15">
        <f>IF(L117="FIN",0,LOOKUP(I113,DATOS!A:A,DATOS!N:N))</f>
        <v>0</v>
      </c>
      <c r="I113" s="10">
        <f>+I107+1</f>
        <v>119</v>
      </c>
      <c r="J113" s="7">
        <f>+J107+1</f>
        <v>19</v>
      </c>
      <c r="K113" s="5" t="s">
        <v>32</v>
      </c>
      <c r="L113" s="5" t="s">
        <v>33</v>
      </c>
      <c r="M113" s="5" t="s">
        <v>38</v>
      </c>
      <c r="N113" s="5" t="s">
        <v>34</v>
      </c>
      <c r="O113" s="5" t="s">
        <v>35</v>
      </c>
      <c r="P113" s="5" t="s">
        <v>36</v>
      </c>
      <c r="Q113" s="5" t="str">
        <f>CONCATENATE("X",H113)</f>
        <v>X0</v>
      </c>
      <c r="R113" s="5" t="s">
        <v>37</v>
      </c>
    </row>
    <row r="114" spans="1:18" ht="15" x14ac:dyDescent="0.25">
      <c r="A114" s="131">
        <f ca="1">IF($E$2="X",0,IF(J115&gt;2,H113,J115))</f>
        <v>0</v>
      </c>
      <c r="B114" s="100"/>
      <c r="C114" s="123" t="str">
        <f ca="1">IF(PORTADA!$E$35="A",CONCATENATE(I114," ",G114),"")</f>
        <v>a)  0</v>
      </c>
      <c r="D114" s="102"/>
      <c r="G114" s="13">
        <f>IF(L117="FIN","",LOOKUP(I113,DATOS!A:A,DATOS!J:J))</f>
        <v>0</v>
      </c>
      <c r="I114" s="10" t="s">
        <v>44</v>
      </c>
      <c r="J114" s="5" t="s">
        <v>5</v>
      </c>
      <c r="K114" s="5">
        <f>IF(L114&gt;0,0,O114)</f>
        <v>0</v>
      </c>
      <c r="L114" s="5">
        <f>IF(O115&gt;0,1,0)</f>
        <v>0</v>
      </c>
      <c r="M114" s="5">
        <f>IF(L114=1,-1/COUNTA(P114:P117),0)</f>
        <v>0</v>
      </c>
      <c r="N114" s="5">
        <f>COUNTA(B114:B117)</f>
        <v>0</v>
      </c>
      <c r="O114" s="5">
        <f>COUNTIF(Q114:Q117,Q113)</f>
        <v>0</v>
      </c>
      <c r="P114" s="6" t="s">
        <v>0</v>
      </c>
      <c r="Q114" s="5" t="str">
        <f>CONCATENATE(B114,P114)</f>
        <v>A</v>
      </c>
      <c r="R114" s="5">
        <f>IF(O114&gt;0,O114+N114,N114*3)</f>
        <v>0</v>
      </c>
    </row>
    <row r="115" spans="1:18" ht="15" x14ac:dyDescent="0.25">
      <c r="A115" s="131"/>
      <c r="B115" s="100"/>
      <c r="C115" s="123" t="str">
        <f ca="1">IF(PORTADA!$E$35="A",CONCATENATE(I115," ",G115),"")</f>
        <v>b)  0</v>
      </c>
      <c r="D115" s="102"/>
      <c r="G115" s="13">
        <f>IF(L117="FIN","",LOOKUP(I113,DATOS!A:A,DATOS!K:K))</f>
        <v>0</v>
      </c>
      <c r="I115" s="10" t="s">
        <v>45</v>
      </c>
      <c r="J115" s="5">
        <f ca="1">IF(PORTADA!$E$35="A",R114,0)</f>
        <v>0</v>
      </c>
      <c r="K115" s="5"/>
      <c r="L115" s="5"/>
      <c r="M115" s="5"/>
      <c r="N115" s="5"/>
      <c r="O115" s="5">
        <f>N114-O114</f>
        <v>0</v>
      </c>
      <c r="P115" s="6" t="s">
        <v>1</v>
      </c>
      <c r="Q115" s="5" t="str">
        <f>CONCATENATE(B115,P115)</f>
        <v>B</v>
      </c>
      <c r="R115" s="5"/>
    </row>
    <row r="116" spans="1:18" ht="15" x14ac:dyDescent="0.25">
      <c r="A116" s="131"/>
      <c r="B116" s="100"/>
      <c r="C116" s="123" t="str">
        <f ca="1">IF(PORTADA!$E$35="A",CONCATENATE(I116," ",G116),"")</f>
        <v>c)  0</v>
      </c>
      <c r="D116" s="102"/>
      <c r="G116" s="13">
        <f>IF(L117="FIN","",LOOKUP(I113,DATOS!A:A,DATOS!L:L))</f>
        <v>0</v>
      </c>
      <c r="I116" s="10" t="s">
        <v>46</v>
      </c>
      <c r="J116" s="5"/>
      <c r="K116" s="5"/>
      <c r="L116" s="5"/>
      <c r="M116" s="5"/>
      <c r="N116" s="5"/>
      <c r="O116" s="5"/>
      <c r="P116" s="6" t="s">
        <v>2</v>
      </c>
      <c r="Q116" s="5" t="str">
        <f>CONCATENATE(B116,P116)</f>
        <v>C</v>
      </c>
      <c r="R116" s="5"/>
    </row>
    <row r="117" spans="1:18" ht="15" x14ac:dyDescent="0.25">
      <c r="A117" s="131"/>
      <c r="B117" s="100"/>
      <c r="C117" s="123" t="str">
        <f ca="1">IF(PORTADA!$E$35="A",CONCATENATE(I117," ",G117),"")</f>
        <v>d) 0</v>
      </c>
      <c r="D117" s="102"/>
      <c r="G117" s="13">
        <f>IF(L117="FIN","",LOOKUP(I113,DATOS!A:A,DATOS!M:M))</f>
        <v>0</v>
      </c>
      <c r="I117" s="10" t="s">
        <v>47</v>
      </c>
      <c r="J117" s="17">
        <f>LOOKUP(I113,DATOS!A:A,DATOS!F:F)</f>
        <v>19</v>
      </c>
      <c r="K117" s="18" t="str">
        <f>LOOKUP(I113,DATOS!A:A,DATOS!D:D)</f>
        <v>TEST 6</v>
      </c>
      <c r="L117" s="16" t="str">
        <f>IF(J117=J113,"","FIN")</f>
        <v/>
      </c>
      <c r="M117" s="5"/>
      <c r="N117" s="5"/>
      <c r="O117" s="5"/>
      <c r="P117" s="6" t="s">
        <v>3</v>
      </c>
      <c r="Q117" s="5" t="str">
        <f>CONCATENATE(B117,P117)</f>
        <v>D</v>
      </c>
      <c r="R117" s="5"/>
    </row>
    <row r="118" spans="1:18" ht="15" x14ac:dyDescent="0.25">
      <c r="A118" s="92"/>
      <c r="B118" s="103"/>
      <c r="C118" s="126"/>
      <c r="D118" s="104"/>
    </row>
    <row r="119" spans="1:18" ht="15" x14ac:dyDescent="0.25">
      <c r="A119" s="92"/>
      <c r="B119" s="97"/>
      <c r="C119" s="122" t="str">
        <f ca="1">IF(PORTADA!$E$35="A",CONCATENATE(J119,".- ",G119),"")</f>
        <v>20.- 0</v>
      </c>
      <c r="D119" s="99"/>
      <c r="E119" s="92"/>
      <c r="F119" s="92"/>
      <c r="G119" s="15">
        <f>IF(L123="FIN","",LOOKUP(I119,DATOS!A:A,DATOS!G:G))</f>
        <v>0</v>
      </c>
      <c r="H119" s="15">
        <f>IF(L123="FIN",0,LOOKUP(I119,DATOS!A:A,DATOS!N:N))</f>
        <v>0</v>
      </c>
      <c r="I119" s="10">
        <f>+I113+1</f>
        <v>120</v>
      </c>
      <c r="J119" s="7">
        <f>+J113+1</f>
        <v>20</v>
      </c>
      <c r="K119" s="5" t="s">
        <v>32</v>
      </c>
      <c r="L119" s="5" t="s">
        <v>33</v>
      </c>
      <c r="M119" s="5" t="s">
        <v>38</v>
      </c>
      <c r="N119" s="5" t="s">
        <v>34</v>
      </c>
      <c r="O119" s="5" t="s">
        <v>35</v>
      </c>
      <c r="P119" s="5" t="s">
        <v>36</v>
      </c>
      <c r="Q119" s="5" t="str">
        <f>CONCATENATE("X",H119)</f>
        <v>X0</v>
      </c>
      <c r="R119" s="5" t="s">
        <v>37</v>
      </c>
    </row>
    <row r="120" spans="1:18" ht="15" x14ac:dyDescent="0.25">
      <c r="A120" s="131">
        <f ca="1">IF($E$2="X",0,IF(J121&gt;2,H119,J121))</f>
        <v>0</v>
      </c>
      <c r="B120" s="100"/>
      <c r="C120" s="123" t="str">
        <f ca="1">IF(PORTADA!$E$35="A",CONCATENATE(I120," ",G120),"")</f>
        <v>a)  0</v>
      </c>
      <c r="D120" s="102"/>
      <c r="G120" s="13">
        <f>IF(L123="FIN","",LOOKUP(I119,DATOS!A:A,DATOS!J:J))</f>
        <v>0</v>
      </c>
      <c r="I120" s="10" t="s">
        <v>44</v>
      </c>
      <c r="J120" s="5" t="s">
        <v>5</v>
      </c>
      <c r="K120" s="5">
        <f>IF(L120&gt;0,0,O120)</f>
        <v>0</v>
      </c>
      <c r="L120" s="5">
        <f>IF(O121&gt;0,1,0)</f>
        <v>0</v>
      </c>
      <c r="M120" s="5">
        <f>IF(L120=1,-1/COUNTA(P120:P123),0)</f>
        <v>0</v>
      </c>
      <c r="N120" s="5">
        <f>COUNTA(B120:B123)</f>
        <v>0</v>
      </c>
      <c r="O120" s="5">
        <f>COUNTIF(Q120:Q123,Q119)</f>
        <v>0</v>
      </c>
      <c r="P120" s="6" t="s">
        <v>0</v>
      </c>
      <c r="Q120" s="5" t="str">
        <f>CONCATENATE(B120,P120)</f>
        <v>A</v>
      </c>
      <c r="R120" s="5">
        <f>IF(O120&gt;0,O120+N120,N120*3)</f>
        <v>0</v>
      </c>
    </row>
    <row r="121" spans="1:18" ht="15" x14ac:dyDescent="0.25">
      <c r="A121" s="131"/>
      <c r="B121" s="100"/>
      <c r="C121" s="123" t="str">
        <f ca="1">IF(PORTADA!$E$35="A",CONCATENATE(I121," ",G121),"")</f>
        <v>b)  0</v>
      </c>
      <c r="D121" s="102"/>
      <c r="G121" s="13">
        <f>IF(L123="FIN","",LOOKUP(I119,DATOS!A:A,DATOS!K:K))</f>
        <v>0</v>
      </c>
      <c r="I121" s="10" t="s">
        <v>45</v>
      </c>
      <c r="J121" s="5">
        <f ca="1">IF(PORTADA!$E$35="A",R120,0)</f>
        <v>0</v>
      </c>
      <c r="K121" s="5"/>
      <c r="L121" s="5"/>
      <c r="M121" s="5"/>
      <c r="N121" s="5"/>
      <c r="O121" s="5">
        <f>N120-O120</f>
        <v>0</v>
      </c>
      <c r="P121" s="6" t="s">
        <v>1</v>
      </c>
      <c r="Q121" s="5" t="str">
        <f>CONCATENATE(B121,P121)</f>
        <v>B</v>
      </c>
      <c r="R121" s="5"/>
    </row>
    <row r="122" spans="1:18" ht="15" x14ac:dyDescent="0.25">
      <c r="A122" s="131"/>
      <c r="B122" s="100"/>
      <c r="C122" s="123" t="str">
        <f ca="1">IF(PORTADA!$E$35="A",CONCATENATE(I122," ",G122),"")</f>
        <v>c)  0</v>
      </c>
      <c r="D122" s="102"/>
      <c r="G122" s="13">
        <f>IF(L123="FIN","",LOOKUP(I119,DATOS!A:A,DATOS!L:L))</f>
        <v>0</v>
      </c>
      <c r="I122" s="10" t="s">
        <v>46</v>
      </c>
      <c r="J122" s="5"/>
      <c r="K122" s="5"/>
      <c r="L122" s="5"/>
      <c r="M122" s="5"/>
      <c r="N122" s="5"/>
      <c r="O122" s="5"/>
      <c r="P122" s="6" t="s">
        <v>2</v>
      </c>
      <c r="Q122" s="5" t="str">
        <f>CONCATENATE(B122,P122)</f>
        <v>C</v>
      </c>
      <c r="R122" s="5"/>
    </row>
    <row r="123" spans="1:18" ht="15" x14ac:dyDescent="0.25">
      <c r="A123" s="131"/>
      <c r="B123" s="100"/>
      <c r="C123" s="123" t="str">
        <f ca="1">IF(PORTADA!$E$35="A",CONCATENATE(I123," ",G123),"")</f>
        <v>d) 0</v>
      </c>
      <c r="D123" s="102"/>
      <c r="G123" s="13">
        <f>IF(L123="FIN","",LOOKUP(I119,DATOS!A:A,DATOS!M:M))</f>
        <v>0</v>
      </c>
      <c r="I123" s="10" t="s">
        <v>47</v>
      </c>
      <c r="J123" s="17">
        <f>LOOKUP(I119,DATOS!A:A,DATOS!F:F)</f>
        <v>20</v>
      </c>
      <c r="K123" s="18" t="str">
        <f>LOOKUP(I119,DATOS!A:A,DATOS!D:D)</f>
        <v>TEST 6</v>
      </c>
      <c r="L123" s="16" t="str">
        <f>IF(J123=J119,"","FIN")</f>
        <v/>
      </c>
      <c r="M123" s="5"/>
      <c r="N123" s="5"/>
      <c r="O123" s="5"/>
      <c r="P123" s="6" t="s">
        <v>3</v>
      </c>
      <c r="Q123" s="5" t="str">
        <f>CONCATENATE(B123,P123)</f>
        <v>D</v>
      </c>
      <c r="R123" s="5"/>
    </row>
    <row r="124" spans="1:18" ht="15" x14ac:dyDescent="0.25">
      <c r="A124" s="92"/>
      <c r="B124" s="103"/>
      <c r="C124" s="126"/>
      <c r="D124" s="104"/>
    </row>
    <row r="125" spans="1:18" ht="15" x14ac:dyDescent="0.25">
      <c r="A125" s="92"/>
      <c r="B125" s="97"/>
      <c r="C125" s="122" t="str">
        <f ca="1">IF(PORTADA!$E$35="A",CONCATENATE(J125,".- ",G125),"")</f>
        <v xml:space="preserve">21.- </v>
      </c>
      <c r="D125" s="99"/>
      <c r="E125" s="92"/>
      <c r="F125" s="92"/>
      <c r="G125" s="15" t="str">
        <f>IF(L129="FIN","",LOOKUP(I125,DATOS!A:A,DATOS!G:G))</f>
        <v/>
      </c>
      <c r="H125" s="15">
        <f>IF(L129="FIN",0,LOOKUP(I125,DATOS!A:A,DATOS!N:N))</f>
        <v>0</v>
      </c>
      <c r="I125" s="10">
        <f>+I119+1</f>
        <v>121</v>
      </c>
      <c r="J125" s="7">
        <f>+J119+1</f>
        <v>21</v>
      </c>
      <c r="K125" s="5" t="s">
        <v>32</v>
      </c>
      <c r="L125" s="5" t="s">
        <v>33</v>
      </c>
      <c r="M125" s="5" t="s">
        <v>38</v>
      </c>
      <c r="N125" s="5" t="s">
        <v>34</v>
      </c>
      <c r="O125" s="5" t="s">
        <v>35</v>
      </c>
      <c r="P125" s="5" t="s">
        <v>36</v>
      </c>
      <c r="Q125" s="5" t="str">
        <f>CONCATENATE("X",H125)</f>
        <v>X0</v>
      </c>
      <c r="R125" s="5" t="s">
        <v>37</v>
      </c>
    </row>
    <row r="126" spans="1:18" ht="15" x14ac:dyDescent="0.25">
      <c r="A126" s="131">
        <f ca="1">IF($E$2="X",0,IF(J127&gt;2,H125,J127))</f>
        <v>0</v>
      </c>
      <c r="B126" s="100"/>
      <c r="C126" s="123" t="str">
        <f ca="1">IF(PORTADA!$E$35="A",CONCATENATE(I126," ",G126),"")</f>
        <v xml:space="preserve">a)  </v>
      </c>
      <c r="D126" s="102"/>
      <c r="G126" s="13" t="str">
        <f>IF(L129="FIN","",LOOKUP(I125,DATOS!A:A,DATOS!J:J))</f>
        <v/>
      </c>
      <c r="I126" s="10" t="s">
        <v>44</v>
      </c>
      <c r="J126" s="5" t="s">
        <v>5</v>
      </c>
      <c r="K126" s="5">
        <f>IF(L126&gt;0,0,O126)</f>
        <v>0</v>
      </c>
      <c r="L126" s="5">
        <f>IF(O127&gt;0,1,0)</f>
        <v>0</v>
      </c>
      <c r="M126" s="5">
        <f>IF(L126=1,-1/COUNTA(P126:P129),0)</f>
        <v>0</v>
      </c>
      <c r="N126" s="5">
        <f>COUNTA(B126:B129)</f>
        <v>0</v>
      </c>
      <c r="O126" s="5">
        <f>COUNTIF(Q126:Q129,Q125)</f>
        <v>0</v>
      </c>
      <c r="P126" s="6" t="s">
        <v>0</v>
      </c>
      <c r="Q126" s="5" t="str">
        <f>CONCATENATE(B126,P126)</f>
        <v>A</v>
      </c>
      <c r="R126" s="5">
        <f>IF(O126&gt;0,O126+N126,N126*3)</f>
        <v>0</v>
      </c>
    </row>
    <row r="127" spans="1:18" ht="15" x14ac:dyDescent="0.25">
      <c r="A127" s="131"/>
      <c r="B127" s="100"/>
      <c r="C127" s="123" t="str">
        <f ca="1">IF(PORTADA!$E$35="A",CONCATENATE(I127," ",G127),"")</f>
        <v xml:space="preserve">b)  </v>
      </c>
      <c r="D127" s="102"/>
      <c r="G127" s="13" t="str">
        <f>IF(L129="FIN","",LOOKUP(I125,DATOS!A:A,DATOS!K:K))</f>
        <v/>
      </c>
      <c r="I127" s="10" t="s">
        <v>45</v>
      </c>
      <c r="J127" s="5">
        <f ca="1">IF(PORTADA!$E$35="A",R126,0)</f>
        <v>0</v>
      </c>
      <c r="K127" s="5"/>
      <c r="L127" s="5"/>
      <c r="M127" s="5"/>
      <c r="N127" s="5"/>
      <c r="O127" s="5">
        <f>N126-O126</f>
        <v>0</v>
      </c>
      <c r="P127" s="6" t="s">
        <v>1</v>
      </c>
      <c r="Q127" s="5" t="str">
        <f>CONCATENATE(B127,P127)</f>
        <v>B</v>
      </c>
      <c r="R127" s="5"/>
    </row>
    <row r="128" spans="1:18" ht="15" x14ac:dyDescent="0.25">
      <c r="A128" s="131"/>
      <c r="B128" s="100"/>
      <c r="C128" s="123" t="str">
        <f ca="1">IF(PORTADA!$E$35="A",CONCATENATE(I128," ",G128),"")</f>
        <v xml:space="preserve">c)  </v>
      </c>
      <c r="D128" s="102"/>
      <c r="G128" s="13" t="str">
        <f>IF(L129="FIN","",LOOKUP(I125,DATOS!A:A,DATOS!L:L))</f>
        <v/>
      </c>
      <c r="I128" s="10" t="s">
        <v>46</v>
      </c>
      <c r="J128" s="5"/>
      <c r="K128" s="5"/>
      <c r="L128" s="5"/>
      <c r="M128" s="5"/>
      <c r="N128" s="5"/>
      <c r="O128" s="5"/>
      <c r="P128" s="6" t="s">
        <v>2</v>
      </c>
      <c r="Q128" s="5" t="str">
        <f>CONCATENATE(B128,P128)</f>
        <v>C</v>
      </c>
      <c r="R128" s="5"/>
    </row>
    <row r="129" spans="1:18" ht="15" x14ac:dyDescent="0.25">
      <c r="A129" s="131"/>
      <c r="B129" s="100"/>
      <c r="C129" s="123" t="str">
        <f ca="1">IF(PORTADA!$E$35="A",CONCATENATE(I129," ",G129),"")</f>
        <v xml:space="preserve">d) </v>
      </c>
      <c r="D129" s="102"/>
      <c r="G129" s="13" t="str">
        <f>IF(L129="FIN","",LOOKUP(I125,DATOS!A:A,DATOS!M:M))</f>
        <v/>
      </c>
      <c r="I129" s="10" t="s">
        <v>47</v>
      </c>
      <c r="J129" s="17">
        <f>LOOKUP(I125,DATOS!A:A,DATOS!F:F)</f>
        <v>1</v>
      </c>
      <c r="K129" s="18" t="str">
        <f>LOOKUP(I125,DATOS!A:A,DATOS!D:D)</f>
        <v>TEST 7</v>
      </c>
      <c r="L129" s="16" t="str">
        <f>IF(J129=J125,"","FIN")</f>
        <v>FIN</v>
      </c>
      <c r="M129" s="5"/>
      <c r="N129" s="5"/>
      <c r="O129" s="5"/>
      <c r="P129" s="6" t="s">
        <v>3</v>
      </c>
      <c r="Q129" s="5" t="str">
        <f>CONCATENATE(B129,P129)</f>
        <v>D</v>
      </c>
      <c r="R129" s="5"/>
    </row>
    <row r="130" spans="1:18" ht="15" x14ac:dyDescent="0.25">
      <c r="A130" s="92"/>
      <c r="B130" s="103"/>
      <c r="C130" s="126"/>
      <c r="D130" s="104"/>
    </row>
    <row r="131" spans="1:18" ht="15" x14ac:dyDescent="0.25">
      <c r="A131" s="92"/>
      <c r="B131" s="97"/>
      <c r="C131" s="122" t="str">
        <f ca="1">IF(PORTADA!$E$35="A",CONCATENATE(J131,".- ",G131),"")</f>
        <v xml:space="preserve">22.- </v>
      </c>
      <c r="D131" s="99"/>
      <c r="E131" s="92"/>
      <c r="F131" s="92"/>
      <c r="G131" s="15" t="str">
        <f>IF(L135="FIN","",LOOKUP(I131,DATOS!A:A,DATOS!G:G))</f>
        <v/>
      </c>
      <c r="H131" s="15">
        <f>IF(L135="FIN",0,LOOKUP(I131,DATOS!A:A,DATOS!N:N))</f>
        <v>0</v>
      </c>
      <c r="I131" s="10">
        <f>+I125+1</f>
        <v>122</v>
      </c>
      <c r="J131" s="7">
        <f>+J125+1</f>
        <v>22</v>
      </c>
      <c r="K131" s="5" t="s">
        <v>32</v>
      </c>
      <c r="L131" s="5" t="s">
        <v>33</v>
      </c>
      <c r="M131" s="5" t="s">
        <v>38</v>
      </c>
      <c r="N131" s="5" t="s">
        <v>34</v>
      </c>
      <c r="O131" s="5" t="s">
        <v>35</v>
      </c>
      <c r="P131" s="5" t="s">
        <v>36</v>
      </c>
      <c r="Q131" s="5" t="str">
        <f>CONCATENATE("X",H131)</f>
        <v>X0</v>
      </c>
      <c r="R131" s="5" t="s">
        <v>37</v>
      </c>
    </row>
    <row r="132" spans="1:18" ht="15" x14ac:dyDescent="0.25">
      <c r="A132" s="131">
        <f ca="1">IF($E$2="X",0,IF(J133&gt;2,H131,J133))</f>
        <v>0</v>
      </c>
      <c r="B132" s="100"/>
      <c r="C132" s="123" t="str">
        <f ca="1">IF(PORTADA!$E$35="A",CONCATENATE(I132," ",G132),"")</f>
        <v xml:space="preserve">a)  </v>
      </c>
      <c r="D132" s="102"/>
      <c r="G132" s="13" t="str">
        <f>IF(L135="FIN","",LOOKUP(I131,DATOS!A:A,DATOS!J:J))</f>
        <v/>
      </c>
      <c r="I132" s="10" t="s">
        <v>44</v>
      </c>
      <c r="J132" s="5" t="s">
        <v>5</v>
      </c>
      <c r="K132" s="5">
        <f>IF(L132&gt;0,0,O132)</f>
        <v>0</v>
      </c>
      <c r="L132" s="5">
        <f>IF(O133&gt;0,1,0)</f>
        <v>0</v>
      </c>
      <c r="M132" s="5">
        <f>IF(L132=1,-1/COUNTA(P132:P135),0)</f>
        <v>0</v>
      </c>
      <c r="N132" s="5">
        <f>COUNTA(B132:B135)</f>
        <v>0</v>
      </c>
      <c r="O132" s="5">
        <f>COUNTIF(Q132:Q135,Q131)</f>
        <v>0</v>
      </c>
      <c r="P132" s="6" t="s">
        <v>0</v>
      </c>
      <c r="Q132" s="5" t="str">
        <f>CONCATENATE(B132,P132)</f>
        <v>A</v>
      </c>
      <c r="R132" s="5">
        <f>IF(O132&gt;0,O132+N132,N132*3)</f>
        <v>0</v>
      </c>
    </row>
    <row r="133" spans="1:18" ht="15" x14ac:dyDescent="0.25">
      <c r="A133" s="131"/>
      <c r="B133" s="100"/>
      <c r="C133" s="123" t="str">
        <f ca="1">IF(PORTADA!$E$35="A",CONCATENATE(I133," ",G133),"")</f>
        <v xml:space="preserve">b)  </v>
      </c>
      <c r="D133" s="102"/>
      <c r="G133" s="13" t="str">
        <f>IF(L135="FIN","",LOOKUP(I131,DATOS!A:A,DATOS!K:K))</f>
        <v/>
      </c>
      <c r="I133" s="10" t="s">
        <v>45</v>
      </c>
      <c r="J133" s="5">
        <f ca="1">IF(PORTADA!$E$35="A",R132,0)</f>
        <v>0</v>
      </c>
      <c r="K133" s="5"/>
      <c r="L133" s="5"/>
      <c r="M133" s="5"/>
      <c r="N133" s="5"/>
      <c r="O133" s="5">
        <f>N132-O132</f>
        <v>0</v>
      </c>
      <c r="P133" s="6" t="s">
        <v>1</v>
      </c>
      <c r="Q133" s="5" t="str">
        <f>CONCATENATE(B133,P133)</f>
        <v>B</v>
      </c>
      <c r="R133" s="5"/>
    </row>
    <row r="134" spans="1:18" ht="15" x14ac:dyDescent="0.25">
      <c r="A134" s="131"/>
      <c r="B134" s="100"/>
      <c r="C134" s="123" t="str">
        <f ca="1">IF(PORTADA!$E$35="A",CONCATENATE(I134," ",G134),"")</f>
        <v xml:space="preserve">c)  </v>
      </c>
      <c r="D134" s="102"/>
      <c r="G134" s="13" t="str">
        <f>IF(L135="FIN","",LOOKUP(I131,DATOS!A:A,DATOS!L:L))</f>
        <v/>
      </c>
      <c r="I134" s="10" t="s">
        <v>46</v>
      </c>
      <c r="J134" s="5"/>
      <c r="K134" s="5"/>
      <c r="L134" s="5"/>
      <c r="M134" s="5"/>
      <c r="N134" s="5"/>
      <c r="O134" s="5"/>
      <c r="P134" s="6" t="s">
        <v>2</v>
      </c>
      <c r="Q134" s="5" t="str">
        <f>CONCATENATE(B134,P134)</f>
        <v>C</v>
      </c>
      <c r="R134" s="5"/>
    </row>
    <row r="135" spans="1:18" ht="15" x14ac:dyDescent="0.25">
      <c r="A135" s="131"/>
      <c r="B135" s="100"/>
      <c r="C135" s="123" t="str">
        <f ca="1">IF(PORTADA!$E$35="A",CONCATENATE(I135," ",G135),"")</f>
        <v xml:space="preserve">d) </v>
      </c>
      <c r="D135" s="102"/>
      <c r="G135" s="13" t="str">
        <f>IF(L135="FIN","",LOOKUP(I131,DATOS!A:A,DATOS!M:M))</f>
        <v/>
      </c>
      <c r="I135" s="10" t="s">
        <v>47</v>
      </c>
      <c r="J135" s="17">
        <f>LOOKUP(I131,DATOS!A:A,DATOS!F:F)</f>
        <v>2</v>
      </c>
      <c r="K135" s="18" t="str">
        <f>LOOKUP(I131,DATOS!A:A,DATOS!D:D)</f>
        <v>TEST 7</v>
      </c>
      <c r="L135" s="16" t="str">
        <f>IF(J135=J131,"","FIN")</f>
        <v>FIN</v>
      </c>
      <c r="M135" s="5"/>
      <c r="N135" s="5"/>
      <c r="O135" s="5"/>
      <c r="P135" s="6" t="s">
        <v>3</v>
      </c>
      <c r="Q135" s="5" t="str">
        <f>CONCATENATE(B135,P135)</f>
        <v>D</v>
      </c>
      <c r="R135" s="5"/>
    </row>
    <row r="136" spans="1:18" ht="15" x14ac:dyDescent="0.25">
      <c r="A136" s="92"/>
      <c r="B136" s="103"/>
      <c r="C136" s="126"/>
      <c r="D136" s="104"/>
    </row>
    <row r="137" spans="1:18" ht="15" x14ac:dyDescent="0.25">
      <c r="A137" s="92"/>
      <c r="B137" s="97"/>
      <c r="C137" s="122" t="str">
        <f ca="1">IF(PORTADA!$E$35="A",CONCATENATE(J137,".- ",G137),"")</f>
        <v xml:space="preserve">23.- </v>
      </c>
      <c r="D137" s="99"/>
      <c r="E137" s="92"/>
      <c r="F137" s="92"/>
      <c r="G137" s="15" t="str">
        <f>IF(L141="FIN","",LOOKUP(I137,DATOS!A:A,DATOS!G:G))</f>
        <v/>
      </c>
      <c r="H137" s="15">
        <f>IF(L141="FIN",0,LOOKUP(I137,DATOS!A:A,DATOS!N:N))</f>
        <v>0</v>
      </c>
      <c r="I137" s="10">
        <f>+I131+1</f>
        <v>123</v>
      </c>
      <c r="J137" s="7">
        <f>+J131+1</f>
        <v>23</v>
      </c>
      <c r="K137" s="5" t="s">
        <v>32</v>
      </c>
      <c r="L137" s="5" t="s">
        <v>33</v>
      </c>
      <c r="M137" s="5" t="s">
        <v>38</v>
      </c>
      <c r="N137" s="5" t="s">
        <v>34</v>
      </c>
      <c r="O137" s="5" t="s">
        <v>35</v>
      </c>
      <c r="P137" s="5" t="s">
        <v>36</v>
      </c>
      <c r="Q137" s="5" t="str">
        <f>CONCATENATE("X",H137)</f>
        <v>X0</v>
      </c>
      <c r="R137" s="5" t="s">
        <v>37</v>
      </c>
    </row>
    <row r="138" spans="1:18" ht="15" x14ac:dyDescent="0.25">
      <c r="A138" s="131">
        <f ca="1">IF($E$2="X",0,IF(J139&gt;2,H137,J139))</f>
        <v>0</v>
      </c>
      <c r="B138" s="100"/>
      <c r="C138" s="123" t="str">
        <f ca="1">IF(PORTADA!$E$35="A",CONCATENATE(I138," ",G138),"")</f>
        <v xml:space="preserve">a)  </v>
      </c>
      <c r="D138" s="102"/>
      <c r="G138" s="13" t="str">
        <f>IF(L141="FIN","",LOOKUP(I137,DATOS!A:A,DATOS!J:J))</f>
        <v/>
      </c>
      <c r="I138" s="10" t="s">
        <v>44</v>
      </c>
      <c r="J138" s="5" t="s">
        <v>5</v>
      </c>
      <c r="K138" s="5">
        <f>IF(L138&gt;0,0,O138)</f>
        <v>0</v>
      </c>
      <c r="L138" s="5">
        <f>IF(O139&gt;0,1,0)</f>
        <v>0</v>
      </c>
      <c r="M138" s="5">
        <f>IF(L138=1,-1/COUNTA(P138:P141),0)</f>
        <v>0</v>
      </c>
      <c r="N138" s="5">
        <f>COUNTA(B138:B141)</f>
        <v>0</v>
      </c>
      <c r="O138" s="5">
        <f>COUNTIF(Q138:Q141,Q137)</f>
        <v>0</v>
      </c>
      <c r="P138" s="6" t="s">
        <v>0</v>
      </c>
      <c r="Q138" s="5" t="str">
        <f>CONCATENATE(B138,P138)</f>
        <v>A</v>
      </c>
      <c r="R138" s="5">
        <f>IF(O138&gt;0,O138+N138,N138*3)</f>
        <v>0</v>
      </c>
    </row>
    <row r="139" spans="1:18" ht="15" x14ac:dyDescent="0.25">
      <c r="A139" s="131"/>
      <c r="B139" s="100"/>
      <c r="C139" s="123" t="str">
        <f ca="1">IF(PORTADA!$E$35="A",CONCATENATE(I139," ",G139),"")</f>
        <v xml:space="preserve">b)  </v>
      </c>
      <c r="D139" s="102"/>
      <c r="G139" s="13" t="str">
        <f>IF(L141="FIN","",LOOKUP(I137,DATOS!A:A,DATOS!K:K))</f>
        <v/>
      </c>
      <c r="I139" s="10" t="s">
        <v>45</v>
      </c>
      <c r="J139" s="5">
        <f ca="1">IF(PORTADA!$E$35="A",R138,0)</f>
        <v>0</v>
      </c>
      <c r="K139" s="5"/>
      <c r="L139" s="5"/>
      <c r="M139" s="5"/>
      <c r="N139" s="5"/>
      <c r="O139" s="5">
        <f>N138-O138</f>
        <v>0</v>
      </c>
      <c r="P139" s="6" t="s">
        <v>1</v>
      </c>
      <c r="Q139" s="5" t="str">
        <f>CONCATENATE(B139,P139)</f>
        <v>B</v>
      </c>
      <c r="R139" s="5"/>
    </row>
    <row r="140" spans="1:18" ht="15" x14ac:dyDescent="0.25">
      <c r="A140" s="131"/>
      <c r="B140" s="100"/>
      <c r="C140" s="123" t="str">
        <f ca="1">IF(PORTADA!$E$35="A",CONCATENATE(I140," ",G140),"")</f>
        <v xml:space="preserve">c)  </v>
      </c>
      <c r="D140" s="102"/>
      <c r="G140" s="13" t="str">
        <f>IF(L141="FIN","",LOOKUP(I137,DATOS!A:A,DATOS!L:L))</f>
        <v/>
      </c>
      <c r="I140" s="10" t="s">
        <v>46</v>
      </c>
      <c r="J140" s="5"/>
      <c r="K140" s="5"/>
      <c r="L140" s="5"/>
      <c r="M140" s="5"/>
      <c r="N140" s="5"/>
      <c r="O140" s="5"/>
      <c r="P140" s="6" t="s">
        <v>2</v>
      </c>
      <c r="Q140" s="5" t="str">
        <f>CONCATENATE(B140,P140)</f>
        <v>C</v>
      </c>
      <c r="R140" s="5"/>
    </row>
    <row r="141" spans="1:18" ht="15" x14ac:dyDescent="0.25">
      <c r="A141" s="131"/>
      <c r="B141" s="100"/>
      <c r="C141" s="123" t="str">
        <f ca="1">IF(PORTADA!$E$35="A",CONCATENATE(I141," ",G141),"")</f>
        <v xml:space="preserve">d) </v>
      </c>
      <c r="D141" s="102"/>
      <c r="G141" s="13" t="str">
        <f>IF(L141="FIN","",LOOKUP(I137,DATOS!A:A,DATOS!M:M))</f>
        <v/>
      </c>
      <c r="I141" s="10" t="s">
        <v>47</v>
      </c>
      <c r="J141" s="17">
        <f>LOOKUP(I137,DATOS!A:A,DATOS!F:F)</f>
        <v>3</v>
      </c>
      <c r="K141" s="18" t="str">
        <f>LOOKUP(I137,DATOS!A:A,DATOS!D:D)</f>
        <v>TEST 7</v>
      </c>
      <c r="L141" s="16" t="str">
        <f>IF(J141=J137,"","FIN")</f>
        <v>FIN</v>
      </c>
      <c r="M141" s="5"/>
      <c r="N141" s="5"/>
      <c r="O141" s="5"/>
      <c r="P141" s="6" t="s">
        <v>3</v>
      </c>
      <c r="Q141" s="5" t="str">
        <f>CONCATENATE(B141,P141)</f>
        <v>D</v>
      </c>
      <c r="R141" s="5"/>
    </row>
    <row r="142" spans="1:18" ht="15" x14ac:dyDescent="0.25">
      <c r="A142" s="92"/>
      <c r="B142" s="103"/>
      <c r="C142" s="126"/>
      <c r="D142" s="104"/>
    </row>
    <row r="143" spans="1:18" ht="15" x14ac:dyDescent="0.25">
      <c r="A143" s="92"/>
      <c r="B143" s="97"/>
      <c r="C143" s="122" t="str">
        <f ca="1">IF(PORTADA!$E$35="A",CONCATENATE(J143,".- ",G143),"")</f>
        <v xml:space="preserve">24.- </v>
      </c>
      <c r="D143" s="99"/>
      <c r="E143" s="92"/>
      <c r="F143" s="92"/>
      <c r="G143" s="15" t="str">
        <f>IF(L147="FIN","",LOOKUP(I143,DATOS!A:A,DATOS!G:G))</f>
        <v/>
      </c>
      <c r="H143" s="15">
        <f>IF(L147="FIN",0,LOOKUP(I143,DATOS!A:A,DATOS!N:N))</f>
        <v>0</v>
      </c>
      <c r="I143" s="10">
        <f>+I137+1</f>
        <v>124</v>
      </c>
      <c r="J143" s="7">
        <f>+J137+1</f>
        <v>24</v>
      </c>
      <c r="K143" s="5" t="s">
        <v>32</v>
      </c>
      <c r="L143" s="5" t="s">
        <v>33</v>
      </c>
      <c r="M143" s="5" t="s">
        <v>38</v>
      </c>
      <c r="N143" s="5" t="s">
        <v>34</v>
      </c>
      <c r="O143" s="5" t="s">
        <v>35</v>
      </c>
      <c r="P143" s="5" t="s">
        <v>36</v>
      </c>
      <c r="Q143" s="5" t="str">
        <f>CONCATENATE("X",H143)</f>
        <v>X0</v>
      </c>
      <c r="R143" s="5" t="s">
        <v>37</v>
      </c>
    </row>
    <row r="144" spans="1:18" ht="15" x14ac:dyDescent="0.25">
      <c r="A144" s="131">
        <f ca="1">IF($E$2="X",0,IF(J145&gt;2,H143,J145))</f>
        <v>0</v>
      </c>
      <c r="B144" s="100"/>
      <c r="C144" s="123" t="str">
        <f ca="1">IF(PORTADA!$E$35="A",CONCATENATE(I144," ",G144),"")</f>
        <v xml:space="preserve">a)  </v>
      </c>
      <c r="D144" s="102"/>
      <c r="G144" s="13" t="str">
        <f>IF(L147="FIN","",LOOKUP(I143,DATOS!A:A,DATOS!J:J))</f>
        <v/>
      </c>
      <c r="I144" s="10" t="s">
        <v>44</v>
      </c>
      <c r="J144" s="5" t="s">
        <v>5</v>
      </c>
      <c r="K144" s="5">
        <f>IF(L144&gt;0,0,O144)</f>
        <v>0</v>
      </c>
      <c r="L144" s="5">
        <f>IF(O145&gt;0,1,0)</f>
        <v>0</v>
      </c>
      <c r="M144" s="5">
        <f>IF(L144=1,-1/COUNTA(P144:P147),0)</f>
        <v>0</v>
      </c>
      <c r="N144" s="5">
        <f>COUNTA(B144:B147)</f>
        <v>0</v>
      </c>
      <c r="O144" s="5">
        <f>COUNTIF(Q144:Q147,Q143)</f>
        <v>0</v>
      </c>
      <c r="P144" s="6" t="s">
        <v>0</v>
      </c>
      <c r="Q144" s="5" t="str">
        <f>CONCATENATE(B144,P144)</f>
        <v>A</v>
      </c>
      <c r="R144" s="5">
        <f>IF(O144&gt;0,O144+N144,N144*3)</f>
        <v>0</v>
      </c>
    </row>
    <row r="145" spans="1:18" ht="15" x14ac:dyDescent="0.25">
      <c r="A145" s="131"/>
      <c r="B145" s="100"/>
      <c r="C145" s="123" t="str">
        <f ca="1">IF(PORTADA!$E$35="A",CONCATENATE(I145," ",G145),"")</f>
        <v xml:space="preserve">b)  </v>
      </c>
      <c r="D145" s="102"/>
      <c r="G145" s="13" t="str">
        <f>IF(L147="FIN","",LOOKUP(I143,DATOS!A:A,DATOS!K:K))</f>
        <v/>
      </c>
      <c r="I145" s="10" t="s">
        <v>45</v>
      </c>
      <c r="J145" s="5">
        <f ca="1">IF(PORTADA!$E$35="A",R144,0)</f>
        <v>0</v>
      </c>
      <c r="K145" s="5"/>
      <c r="L145" s="5"/>
      <c r="M145" s="5"/>
      <c r="N145" s="5"/>
      <c r="O145" s="5">
        <f>N144-O144</f>
        <v>0</v>
      </c>
      <c r="P145" s="6" t="s">
        <v>1</v>
      </c>
      <c r="Q145" s="5" t="str">
        <f>CONCATENATE(B145,P145)</f>
        <v>B</v>
      </c>
      <c r="R145" s="5"/>
    </row>
    <row r="146" spans="1:18" ht="15" x14ac:dyDescent="0.25">
      <c r="A146" s="131"/>
      <c r="B146" s="100"/>
      <c r="C146" s="123" t="str">
        <f ca="1">IF(PORTADA!$E$35="A",CONCATENATE(I146," ",G146),"")</f>
        <v xml:space="preserve">c)  </v>
      </c>
      <c r="D146" s="102"/>
      <c r="G146" s="13" t="str">
        <f>IF(L147="FIN","",LOOKUP(I143,DATOS!A:A,DATOS!L:L))</f>
        <v/>
      </c>
      <c r="I146" s="10" t="s">
        <v>46</v>
      </c>
      <c r="J146" s="5"/>
      <c r="K146" s="5"/>
      <c r="L146" s="5"/>
      <c r="M146" s="5"/>
      <c r="N146" s="5"/>
      <c r="O146" s="5"/>
      <c r="P146" s="6" t="s">
        <v>2</v>
      </c>
      <c r="Q146" s="5" t="str">
        <f>CONCATENATE(B146,P146)</f>
        <v>C</v>
      </c>
      <c r="R146" s="5"/>
    </row>
    <row r="147" spans="1:18" ht="15" x14ac:dyDescent="0.25">
      <c r="A147" s="131"/>
      <c r="B147" s="100"/>
      <c r="C147" s="123" t="str">
        <f ca="1">IF(PORTADA!$E$35="A",CONCATENATE(I147," ",G147),"")</f>
        <v xml:space="preserve">d) </v>
      </c>
      <c r="D147" s="102"/>
      <c r="G147" s="13" t="str">
        <f>IF(L147="FIN","",LOOKUP(I143,DATOS!A:A,DATOS!M:M))</f>
        <v/>
      </c>
      <c r="I147" s="10" t="s">
        <v>47</v>
      </c>
      <c r="J147" s="17">
        <f>LOOKUP(I143,DATOS!A:A,DATOS!F:F)</f>
        <v>4</v>
      </c>
      <c r="K147" s="18" t="str">
        <f>LOOKUP(I143,DATOS!A:A,DATOS!D:D)</f>
        <v>TEST 7</v>
      </c>
      <c r="L147" s="16" t="str">
        <f>IF(J147=J143,"","FIN")</f>
        <v>FIN</v>
      </c>
      <c r="M147" s="5"/>
      <c r="N147" s="5"/>
      <c r="O147" s="5"/>
      <c r="P147" s="6" t="s">
        <v>3</v>
      </c>
      <c r="Q147" s="5" t="str">
        <f>CONCATENATE(B147,P147)</f>
        <v>D</v>
      </c>
      <c r="R147" s="5"/>
    </row>
    <row r="148" spans="1:18" ht="15" x14ac:dyDescent="0.25">
      <c r="A148" s="92"/>
      <c r="B148" s="103"/>
      <c r="C148" s="126"/>
      <c r="D148" s="104"/>
    </row>
    <row r="149" spans="1:18" ht="15" x14ac:dyDescent="0.25">
      <c r="A149" s="92"/>
      <c r="B149" s="97"/>
      <c r="C149" s="122" t="str">
        <f ca="1">IF(PORTADA!$E$35="A",CONCATENATE(J149,".- ",G149),"")</f>
        <v xml:space="preserve">25.- </v>
      </c>
      <c r="D149" s="99"/>
      <c r="E149" s="92"/>
      <c r="F149" s="92"/>
      <c r="G149" s="15" t="str">
        <f>IF(L153="FIN","",LOOKUP(I149,DATOS!A:A,DATOS!G:G))</f>
        <v/>
      </c>
      <c r="H149" s="15">
        <f>IF(L153="FIN",0,LOOKUP(I149,DATOS!A:A,DATOS!N:N))</f>
        <v>0</v>
      </c>
      <c r="I149" s="10">
        <f>+I143+1</f>
        <v>125</v>
      </c>
      <c r="J149" s="7">
        <f>+J143+1</f>
        <v>25</v>
      </c>
      <c r="K149" s="5" t="s">
        <v>32</v>
      </c>
      <c r="L149" s="5" t="s">
        <v>33</v>
      </c>
      <c r="M149" s="5" t="s">
        <v>38</v>
      </c>
      <c r="N149" s="5" t="s">
        <v>34</v>
      </c>
      <c r="O149" s="5" t="s">
        <v>35</v>
      </c>
      <c r="P149" s="5" t="s">
        <v>36</v>
      </c>
      <c r="Q149" s="5" t="str">
        <f>CONCATENATE("X",H149)</f>
        <v>X0</v>
      </c>
      <c r="R149" s="5" t="s">
        <v>37</v>
      </c>
    </row>
    <row r="150" spans="1:18" ht="15" x14ac:dyDescent="0.25">
      <c r="A150" s="131">
        <f ca="1">IF($E$2="X",0,IF(J151&gt;2,H149,J151))</f>
        <v>0</v>
      </c>
      <c r="B150" s="100"/>
      <c r="C150" s="123" t="str">
        <f ca="1">IF(PORTADA!$E$35="A",CONCATENATE(I150," ",G150),"")</f>
        <v xml:space="preserve">a)  </v>
      </c>
      <c r="D150" s="102"/>
      <c r="G150" s="13" t="str">
        <f>IF(L153="FIN","",LOOKUP(I149,DATOS!A:A,DATOS!J:J))</f>
        <v/>
      </c>
      <c r="I150" s="10" t="s">
        <v>44</v>
      </c>
      <c r="J150" s="5" t="s">
        <v>5</v>
      </c>
      <c r="K150" s="5">
        <f>IF(L150&gt;0,0,O150)</f>
        <v>0</v>
      </c>
      <c r="L150" s="5">
        <f>IF(O151&gt;0,1,0)</f>
        <v>0</v>
      </c>
      <c r="M150" s="5">
        <f>IF(L150=1,-1/COUNTA(P150:P153),0)</f>
        <v>0</v>
      </c>
      <c r="N150" s="5">
        <f>COUNTA(B150:B153)</f>
        <v>0</v>
      </c>
      <c r="O150" s="5">
        <f>COUNTIF(Q150:Q153,Q149)</f>
        <v>0</v>
      </c>
      <c r="P150" s="6" t="s">
        <v>0</v>
      </c>
      <c r="Q150" s="5" t="str">
        <f>CONCATENATE(B150,P150)</f>
        <v>A</v>
      </c>
      <c r="R150" s="5">
        <f>IF(O150&gt;0,O150+N150,N150*3)</f>
        <v>0</v>
      </c>
    </row>
    <row r="151" spans="1:18" ht="15" x14ac:dyDescent="0.25">
      <c r="A151" s="131"/>
      <c r="B151" s="100"/>
      <c r="C151" s="123" t="str">
        <f ca="1">IF(PORTADA!$E$35="A",CONCATENATE(I151," ",G151),"")</f>
        <v xml:space="preserve">b)  </v>
      </c>
      <c r="D151" s="102"/>
      <c r="G151" s="13" t="str">
        <f>IF(L153="FIN","",LOOKUP(I149,DATOS!A:A,DATOS!K:K))</f>
        <v/>
      </c>
      <c r="I151" s="10" t="s">
        <v>45</v>
      </c>
      <c r="J151" s="5">
        <f ca="1">IF(PORTADA!$E$35="A",R150,0)</f>
        <v>0</v>
      </c>
      <c r="K151" s="5"/>
      <c r="L151" s="5"/>
      <c r="M151" s="5"/>
      <c r="N151" s="5"/>
      <c r="O151" s="5">
        <f>N150-O150</f>
        <v>0</v>
      </c>
      <c r="P151" s="6" t="s">
        <v>1</v>
      </c>
      <c r="Q151" s="5" t="str">
        <f>CONCATENATE(B151,P151)</f>
        <v>B</v>
      </c>
      <c r="R151" s="5"/>
    </row>
    <row r="152" spans="1:18" ht="15" x14ac:dyDescent="0.25">
      <c r="A152" s="131"/>
      <c r="B152" s="100"/>
      <c r="C152" s="123" t="str">
        <f ca="1">IF(PORTADA!$E$35="A",CONCATENATE(I152," ",G152),"")</f>
        <v xml:space="preserve">c)  </v>
      </c>
      <c r="D152" s="102"/>
      <c r="G152" s="13" t="str">
        <f>IF(L153="FIN","",LOOKUP(I149,DATOS!A:A,DATOS!L:L))</f>
        <v/>
      </c>
      <c r="I152" s="10" t="s">
        <v>46</v>
      </c>
      <c r="J152" s="5"/>
      <c r="K152" s="5"/>
      <c r="L152" s="5"/>
      <c r="M152" s="5"/>
      <c r="N152" s="5"/>
      <c r="O152" s="5"/>
      <c r="P152" s="6" t="s">
        <v>2</v>
      </c>
      <c r="Q152" s="5" t="str">
        <f>CONCATENATE(B152,P152)</f>
        <v>C</v>
      </c>
      <c r="R152" s="5"/>
    </row>
    <row r="153" spans="1:18" ht="15" x14ac:dyDescent="0.25">
      <c r="A153" s="131"/>
      <c r="B153" s="100"/>
      <c r="C153" s="123" t="str">
        <f ca="1">IF(PORTADA!$E$35="A",CONCATENATE(I153," ",G153),"")</f>
        <v xml:space="preserve">d) </v>
      </c>
      <c r="D153" s="102"/>
      <c r="G153" s="13" t="str">
        <f>IF(L153="FIN","",LOOKUP(I149,DATOS!A:A,DATOS!M:M))</f>
        <v/>
      </c>
      <c r="I153" s="10" t="s">
        <v>47</v>
      </c>
      <c r="J153" s="17">
        <f>LOOKUP(I149,DATOS!A:A,DATOS!F:F)</f>
        <v>5</v>
      </c>
      <c r="K153" s="18" t="str">
        <f>LOOKUP(I149,DATOS!A:A,DATOS!D:D)</f>
        <v>TEST 7</v>
      </c>
      <c r="L153" s="16" t="str">
        <f>IF(J153=J149,"","FIN")</f>
        <v>FIN</v>
      </c>
      <c r="M153" s="5"/>
      <c r="N153" s="5"/>
      <c r="O153" s="5"/>
      <c r="P153" s="6" t="s">
        <v>3</v>
      </c>
      <c r="Q153" s="5" t="str">
        <f>CONCATENATE(B153,P153)</f>
        <v>D</v>
      </c>
      <c r="R153" s="5"/>
    </row>
    <row r="154" spans="1:18" ht="15" x14ac:dyDescent="0.25">
      <c r="A154" s="92"/>
      <c r="B154" s="103"/>
      <c r="C154" s="126"/>
      <c r="D154" s="104"/>
    </row>
    <row r="155" spans="1:18" ht="15" x14ac:dyDescent="0.25">
      <c r="A155" s="92"/>
      <c r="B155" s="97"/>
      <c r="C155" s="122" t="str">
        <f ca="1">IF(PORTADA!$E$35="A",CONCATENATE(J155,".- ",G155),"")</f>
        <v xml:space="preserve">26.- </v>
      </c>
      <c r="D155" s="99"/>
      <c r="E155" s="92"/>
      <c r="F155" s="92"/>
      <c r="G155" s="15" t="str">
        <f>IF(L159="FIN","",LOOKUP(I155,DATOS!A:A,DATOS!G:G))</f>
        <v/>
      </c>
      <c r="H155" s="15">
        <f>IF(L159="FIN",0,LOOKUP(I155,DATOS!A:A,DATOS!N:N))</f>
        <v>0</v>
      </c>
      <c r="I155" s="10">
        <f>+I149+1</f>
        <v>126</v>
      </c>
      <c r="J155" s="7">
        <f>+J149+1</f>
        <v>26</v>
      </c>
      <c r="K155" s="5" t="s">
        <v>32</v>
      </c>
      <c r="L155" s="5" t="s">
        <v>33</v>
      </c>
      <c r="M155" s="5" t="s">
        <v>38</v>
      </c>
      <c r="N155" s="5" t="s">
        <v>34</v>
      </c>
      <c r="O155" s="5" t="s">
        <v>35</v>
      </c>
      <c r="P155" s="5" t="s">
        <v>36</v>
      </c>
      <c r="Q155" s="5" t="str">
        <f>CONCATENATE("X",H155)</f>
        <v>X0</v>
      </c>
      <c r="R155" s="5" t="s">
        <v>37</v>
      </c>
    </row>
    <row r="156" spans="1:18" ht="15" x14ac:dyDescent="0.25">
      <c r="A156" s="131">
        <f ca="1">IF($E$2="X",0,IF(J157&gt;2,H155,J157))</f>
        <v>0</v>
      </c>
      <c r="B156" s="100"/>
      <c r="C156" s="123" t="str">
        <f ca="1">IF(PORTADA!$E$35="A",CONCATENATE(I156," ",G156),"")</f>
        <v xml:space="preserve">a)  </v>
      </c>
      <c r="D156" s="102"/>
      <c r="G156" s="13" t="str">
        <f>IF(L159="FIN","",LOOKUP(I155,DATOS!A:A,DATOS!J:J))</f>
        <v/>
      </c>
      <c r="I156" s="10" t="s">
        <v>44</v>
      </c>
      <c r="J156" s="5" t="s">
        <v>5</v>
      </c>
      <c r="K156" s="5">
        <f>IF(L156&gt;0,0,O156)</f>
        <v>0</v>
      </c>
      <c r="L156" s="5">
        <f>IF(O157&gt;0,1,0)</f>
        <v>0</v>
      </c>
      <c r="M156" s="5">
        <f>IF(L156=1,-1/COUNTA(P156:P159),0)</f>
        <v>0</v>
      </c>
      <c r="N156" s="5">
        <f>COUNTA(B156:B159)</f>
        <v>0</v>
      </c>
      <c r="O156" s="5">
        <f>COUNTIF(Q156:Q159,Q155)</f>
        <v>0</v>
      </c>
      <c r="P156" s="6" t="s">
        <v>0</v>
      </c>
      <c r="Q156" s="5" t="str">
        <f>CONCATENATE(B156,P156)</f>
        <v>A</v>
      </c>
      <c r="R156" s="5">
        <f>IF(O156&gt;0,O156+N156,N156*3)</f>
        <v>0</v>
      </c>
    </row>
    <row r="157" spans="1:18" ht="15" x14ac:dyDescent="0.25">
      <c r="A157" s="131"/>
      <c r="B157" s="100"/>
      <c r="C157" s="123" t="str">
        <f ca="1">IF(PORTADA!$E$35="A",CONCATENATE(I157," ",G157),"")</f>
        <v xml:space="preserve">b)  </v>
      </c>
      <c r="D157" s="102"/>
      <c r="G157" s="13" t="str">
        <f>IF(L159="FIN","",LOOKUP(I155,DATOS!A:A,DATOS!K:K))</f>
        <v/>
      </c>
      <c r="I157" s="10" t="s">
        <v>45</v>
      </c>
      <c r="J157" s="5">
        <f ca="1">IF(PORTADA!$E$35="A",R156,0)</f>
        <v>0</v>
      </c>
      <c r="K157" s="5"/>
      <c r="L157" s="5"/>
      <c r="M157" s="5"/>
      <c r="N157" s="5"/>
      <c r="O157" s="5">
        <f>N156-O156</f>
        <v>0</v>
      </c>
      <c r="P157" s="6" t="s">
        <v>1</v>
      </c>
      <c r="Q157" s="5" t="str">
        <f>CONCATENATE(B157,P157)</f>
        <v>B</v>
      </c>
      <c r="R157" s="5"/>
    </row>
    <row r="158" spans="1:18" ht="15" x14ac:dyDescent="0.25">
      <c r="A158" s="131"/>
      <c r="B158" s="100"/>
      <c r="C158" s="123" t="str">
        <f ca="1">IF(PORTADA!$E$35="A",CONCATENATE(I158," ",G158),"")</f>
        <v xml:space="preserve">c)  </v>
      </c>
      <c r="D158" s="102"/>
      <c r="G158" s="13" t="str">
        <f>IF(L159="FIN","",LOOKUP(I155,DATOS!A:A,DATOS!L:L))</f>
        <v/>
      </c>
      <c r="I158" s="10" t="s">
        <v>46</v>
      </c>
      <c r="J158" s="5"/>
      <c r="K158" s="5"/>
      <c r="L158" s="5"/>
      <c r="M158" s="5"/>
      <c r="N158" s="5"/>
      <c r="O158" s="5"/>
      <c r="P158" s="6" t="s">
        <v>2</v>
      </c>
      <c r="Q158" s="5" t="str">
        <f>CONCATENATE(B158,P158)</f>
        <v>C</v>
      </c>
      <c r="R158" s="5"/>
    </row>
    <row r="159" spans="1:18" ht="15" x14ac:dyDescent="0.25">
      <c r="A159" s="131"/>
      <c r="B159" s="100"/>
      <c r="C159" s="123" t="str">
        <f ca="1">IF(PORTADA!$E$35="A",CONCATENATE(I159," ",G159),"")</f>
        <v xml:space="preserve">d) </v>
      </c>
      <c r="D159" s="102"/>
      <c r="G159" s="13" t="str">
        <f>IF(L159="FIN","",LOOKUP(I155,DATOS!A:A,DATOS!M:M))</f>
        <v/>
      </c>
      <c r="I159" s="10" t="s">
        <v>47</v>
      </c>
      <c r="J159" s="17">
        <f>LOOKUP(I155,DATOS!A:A,DATOS!F:F)</f>
        <v>6</v>
      </c>
      <c r="K159" s="18" t="str">
        <f>LOOKUP(I155,DATOS!A:A,DATOS!D:D)</f>
        <v>TEST 7</v>
      </c>
      <c r="L159" s="16" t="str">
        <f>IF(J159=J155,"","FIN")</f>
        <v>FIN</v>
      </c>
      <c r="M159" s="5"/>
      <c r="N159" s="5"/>
      <c r="O159" s="5"/>
      <c r="P159" s="6" t="s">
        <v>3</v>
      </c>
      <c r="Q159" s="5" t="str">
        <f>CONCATENATE(B159,P159)</f>
        <v>D</v>
      </c>
      <c r="R159" s="5"/>
    </row>
    <row r="160" spans="1:18" ht="15" x14ac:dyDescent="0.25">
      <c r="A160" s="92"/>
      <c r="B160" s="103"/>
      <c r="C160" s="126"/>
      <c r="D160" s="104"/>
    </row>
    <row r="161" spans="1:18" ht="15" x14ac:dyDescent="0.25">
      <c r="A161" s="92"/>
      <c r="B161" s="97"/>
      <c r="C161" s="122" t="str">
        <f ca="1">IF(PORTADA!$E$35="A",CONCATENATE(J161,".- ",G161),"")</f>
        <v xml:space="preserve">27.- </v>
      </c>
      <c r="D161" s="99"/>
      <c r="E161" s="92"/>
      <c r="F161" s="92"/>
      <c r="G161" s="15" t="str">
        <f>IF(L165="FIN","",LOOKUP(I161,DATOS!A:A,DATOS!G:G))</f>
        <v/>
      </c>
      <c r="H161" s="15">
        <f>IF(L165="FIN",0,LOOKUP(I161,DATOS!A:A,DATOS!N:N))</f>
        <v>0</v>
      </c>
      <c r="I161" s="10">
        <f>+I155+1</f>
        <v>127</v>
      </c>
      <c r="J161" s="7">
        <f>+J155+1</f>
        <v>27</v>
      </c>
      <c r="K161" s="5" t="s">
        <v>32</v>
      </c>
      <c r="L161" s="5" t="s">
        <v>33</v>
      </c>
      <c r="M161" s="5" t="s">
        <v>38</v>
      </c>
      <c r="N161" s="5" t="s">
        <v>34</v>
      </c>
      <c r="O161" s="5" t="s">
        <v>35</v>
      </c>
      <c r="P161" s="5" t="s">
        <v>36</v>
      </c>
      <c r="Q161" s="5" t="str">
        <f>CONCATENATE("X",H161)</f>
        <v>X0</v>
      </c>
      <c r="R161" s="5" t="s">
        <v>37</v>
      </c>
    </row>
    <row r="162" spans="1:18" ht="15" x14ac:dyDescent="0.25">
      <c r="A162" s="131">
        <f ca="1">IF($E$2="X",0,IF(J163&gt;2,H161,J163))</f>
        <v>0</v>
      </c>
      <c r="B162" s="100"/>
      <c r="C162" s="123" t="str">
        <f ca="1">IF(PORTADA!$E$35="A",CONCATENATE(I162," ",G162),"")</f>
        <v xml:space="preserve">a)  </v>
      </c>
      <c r="D162" s="102"/>
      <c r="G162" s="13" t="str">
        <f>IF(L165="FIN","",LOOKUP(I161,DATOS!A:A,DATOS!J:J))</f>
        <v/>
      </c>
      <c r="I162" s="10" t="s">
        <v>44</v>
      </c>
      <c r="J162" s="5" t="s">
        <v>5</v>
      </c>
      <c r="K162" s="5">
        <f>IF(L162&gt;0,0,O162)</f>
        <v>0</v>
      </c>
      <c r="L162" s="5">
        <f>IF(O163&gt;0,1,0)</f>
        <v>0</v>
      </c>
      <c r="M162" s="5">
        <f>IF(L162=1,-1/COUNTA(P162:P165),0)</f>
        <v>0</v>
      </c>
      <c r="N162" s="5">
        <f>COUNTA(B162:B165)</f>
        <v>0</v>
      </c>
      <c r="O162" s="5">
        <f>COUNTIF(Q162:Q165,Q161)</f>
        <v>0</v>
      </c>
      <c r="P162" s="6" t="s">
        <v>0</v>
      </c>
      <c r="Q162" s="5" t="str">
        <f>CONCATENATE(B162,P162)</f>
        <v>A</v>
      </c>
      <c r="R162" s="5">
        <f>IF(O162&gt;0,O162+N162,N162*3)</f>
        <v>0</v>
      </c>
    </row>
    <row r="163" spans="1:18" ht="15" x14ac:dyDescent="0.25">
      <c r="A163" s="131"/>
      <c r="B163" s="100"/>
      <c r="C163" s="123" t="str">
        <f ca="1">IF(PORTADA!$E$35="A",CONCATENATE(I163," ",G163),"")</f>
        <v xml:space="preserve">b)  </v>
      </c>
      <c r="D163" s="102"/>
      <c r="G163" s="13" t="str">
        <f>IF(L165="FIN","",LOOKUP(I161,DATOS!A:A,DATOS!K:K))</f>
        <v/>
      </c>
      <c r="I163" s="10" t="s">
        <v>45</v>
      </c>
      <c r="J163" s="5">
        <f ca="1">IF(PORTADA!$E$35="A",R162,0)</f>
        <v>0</v>
      </c>
      <c r="K163" s="5"/>
      <c r="L163" s="5"/>
      <c r="M163" s="5"/>
      <c r="N163" s="5"/>
      <c r="O163" s="5">
        <f>N162-O162</f>
        <v>0</v>
      </c>
      <c r="P163" s="6" t="s">
        <v>1</v>
      </c>
      <c r="Q163" s="5" t="str">
        <f>CONCATENATE(B163,P163)</f>
        <v>B</v>
      </c>
      <c r="R163" s="5"/>
    </row>
    <row r="164" spans="1:18" ht="15" x14ac:dyDescent="0.25">
      <c r="A164" s="131"/>
      <c r="B164" s="100"/>
      <c r="C164" s="123" t="str">
        <f ca="1">IF(PORTADA!$E$35="A",CONCATENATE(I164," ",G164),"")</f>
        <v xml:space="preserve">c)  </v>
      </c>
      <c r="D164" s="102"/>
      <c r="G164" s="13" t="str">
        <f>IF(L165="FIN","",LOOKUP(I161,DATOS!A:A,DATOS!L:L))</f>
        <v/>
      </c>
      <c r="I164" s="10" t="s">
        <v>46</v>
      </c>
      <c r="J164" s="5"/>
      <c r="K164" s="5"/>
      <c r="L164" s="5"/>
      <c r="M164" s="5"/>
      <c r="N164" s="5"/>
      <c r="O164" s="5"/>
      <c r="P164" s="6" t="s">
        <v>2</v>
      </c>
      <c r="Q164" s="5" t="str">
        <f>CONCATENATE(B164,P164)</f>
        <v>C</v>
      </c>
      <c r="R164" s="5"/>
    </row>
    <row r="165" spans="1:18" ht="15" x14ac:dyDescent="0.25">
      <c r="A165" s="131"/>
      <c r="B165" s="100"/>
      <c r="C165" s="123" t="str">
        <f ca="1">IF(PORTADA!$E$35="A",CONCATENATE(I165," ",G165),"")</f>
        <v xml:space="preserve">d) </v>
      </c>
      <c r="D165" s="102"/>
      <c r="G165" s="13" t="str">
        <f>IF(L165="FIN","",LOOKUP(I161,DATOS!A:A,DATOS!M:M))</f>
        <v/>
      </c>
      <c r="I165" s="10" t="s">
        <v>47</v>
      </c>
      <c r="J165" s="17">
        <f>LOOKUP(I161,DATOS!A:A,DATOS!F:F)</f>
        <v>7</v>
      </c>
      <c r="K165" s="18" t="str">
        <f>LOOKUP(I161,DATOS!A:A,DATOS!D:D)</f>
        <v>TEST 7</v>
      </c>
      <c r="L165" s="16" t="str">
        <f>IF(J165=J161,"","FIN")</f>
        <v>FIN</v>
      </c>
      <c r="M165" s="5"/>
      <c r="N165" s="5"/>
      <c r="O165" s="5"/>
      <c r="P165" s="6" t="s">
        <v>3</v>
      </c>
      <c r="Q165" s="5" t="str">
        <f>CONCATENATE(B165,P165)</f>
        <v>D</v>
      </c>
      <c r="R165" s="5"/>
    </row>
    <row r="166" spans="1:18" ht="15" x14ac:dyDescent="0.25">
      <c r="A166" s="92"/>
      <c r="B166" s="103"/>
      <c r="C166" s="126"/>
      <c r="D166" s="104"/>
    </row>
    <row r="167" spans="1:18" ht="15" x14ac:dyDescent="0.25">
      <c r="A167" s="92"/>
      <c r="B167" s="97"/>
      <c r="C167" s="122" t="str">
        <f ca="1">IF(PORTADA!$E$35="A",CONCATENATE(J167,".- ",G167),"")</f>
        <v xml:space="preserve">28.- </v>
      </c>
      <c r="D167" s="99"/>
      <c r="E167" s="92"/>
      <c r="F167" s="92"/>
      <c r="G167" s="15" t="str">
        <f>IF(L171="FIN","",LOOKUP(I167,DATOS!A:A,DATOS!G:G))</f>
        <v/>
      </c>
      <c r="H167" s="15">
        <f>IF(L171="FIN",0,LOOKUP(I167,DATOS!A:A,DATOS!N:N))</f>
        <v>0</v>
      </c>
      <c r="I167" s="10">
        <f>+I161+1</f>
        <v>128</v>
      </c>
      <c r="J167" s="7">
        <f>+J161+1</f>
        <v>28</v>
      </c>
      <c r="K167" s="5" t="s">
        <v>32</v>
      </c>
      <c r="L167" s="5" t="s">
        <v>33</v>
      </c>
      <c r="M167" s="5" t="s">
        <v>38</v>
      </c>
      <c r="N167" s="5" t="s">
        <v>34</v>
      </c>
      <c r="O167" s="5" t="s">
        <v>35</v>
      </c>
      <c r="P167" s="5" t="s">
        <v>36</v>
      </c>
      <c r="Q167" s="5" t="str">
        <f>CONCATENATE("X",H167)</f>
        <v>X0</v>
      </c>
      <c r="R167" s="5" t="s">
        <v>37</v>
      </c>
    </row>
    <row r="168" spans="1:18" ht="15" x14ac:dyDescent="0.25">
      <c r="A168" s="131">
        <f ca="1">IF($E$2="X",0,IF(J169&gt;2,H167,J169))</f>
        <v>0</v>
      </c>
      <c r="B168" s="100"/>
      <c r="C168" s="123" t="str">
        <f ca="1">IF(PORTADA!$E$35="A",CONCATENATE(I168," ",G168),"")</f>
        <v xml:space="preserve">a)  </v>
      </c>
      <c r="D168" s="102"/>
      <c r="G168" s="13" t="str">
        <f>IF(L171="FIN","",LOOKUP(I167,DATOS!A:A,DATOS!J:J))</f>
        <v/>
      </c>
      <c r="I168" s="10" t="s">
        <v>44</v>
      </c>
      <c r="J168" s="5" t="s">
        <v>5</v>
      </c>
      <c r="K168" s="5">
        <f>IF(L168&gt;0,0,O168)</f>
        <v>0</v>
      </c>
      <c r="L168" s="5">
        <f>IF(O169&gt;0,1,0)</f>
        <v>0</v>
      </c>
      <c r="M168" s="5">
        <f>IF(L168=1,-1/COUNTA(P168:P171),0)</f>
        <v>0</v>
      </c>
      <c r="N168" s="5">
        <f>COUNTA(B168:B171)</f>
        <v>0</v>
      </c>
      <c r="O168" s="5">
        <f>COUNTIF(Q168:Q171,Q167)</f>
        <v>0</v>
      </c>
      <c r="P168" s="6" t="s">
        <v>0</v>
      </c>
      <c r="Q168" s="5" t="str">
        <f>CONCATENATE(B168,P168)</f>
        <v>A</v>
      </c>
      <c r="R168" s="5">
        <f>IF(O168&gt;0,O168+N168,N168*3)</f>
        <v>0</v>
      </c>
    </row>
    <row r="169" spans="1:18" ht="15" x14ac:dyDescent="0.25">
      <c r="A169" s="131"/>
      <c r="B169" s="100"/>
      <c r="C169" s="123" t="str">
        <f ca="1">IF(PORTADA!$E$35="A",CONCATENATE(I169," ",G169),"")</f>
        <v xml:space="preserve">b)  </v>
      </c>
      <c r="D169" s="102"/>
      <c r="G169" s="13" t="str">
        <f>IF(L171="FIN","",LOOKUP(I167,DATOS!A:A,DATOS!K:K))</f>
        <v/>
      </c>
      <c r="I169" s="10" t="s">
        <v>45</v>
      </c>
      <c r="J169" s="5">
        <f ca="1">IF(PORTADA!$E$35="A",R168,0)</f>
        <v>0</v>
      </c>
      <c r="K169" s="5"/>
      <c r="L169" s="5"/>
      <c r="M169" s="5"/>
      <c r="N169" s="5"/>
      <c r="O169" s="5">
        <f>N168-O168</f>
        <v>0</v>
      </c>
      <c r="P169" s="6" t="s">
        <v>1</v>
      </c>
      <c r="Q169" s="5" t="str">
        <f>CONCATENATE(B169,P169)</f>
        <v>B</v>
      </c>
      <c r="R169" s="5"/>
    </row>
    <row r="170" spans="1:18" ht="15" x14ac:dyDescent="0.25">
      <c r="A170" s="131"/>
      <c r="B170" s="100"/>
      <c r="C170" s="123" t="str">
        <f ca="1">IF(PORTADA!$E$35="A",CONCATENATE(I170," ",G170),"")</f>
        <v xml:space="preserve">c)  </v>
      </c>
      <c r="D170" s="102"/>
      <c r="G170" s="13" t="str">
        <f>IF(L171="FIN","",LOOKUP(I167,DATOS!A:A,DATOS!L:L))</f>
        <v/>
      </c>
      <c r="I170" s="10" t="s">
        <v>46</v>
      </c>
      <c r="J170" s="5"/>
      <c r="K170" s="5"/>
      <c r="L170" s="5"/>
      <c r="M170" s="5"/>
      <c r="N170" s="5"/>
      <c r="O170" s="5"/>
      <c r="P170" s="6" t="s">
        <v>2</v>
      </c>
      <c r="Q170" s="5" t="str">
        <f>CONCATENATE(B170,P170)</f>
        <v>C</v>
      </c>
      <c r="R170" s="5"/>
    </row>
    <row r="171" spans="1:18" ht="15" x14ac:dyDescent="0.25">
      <c r="A171" s="131"/>
      <c r="B171" s="100"/>
      <c r="C171" s="123" t="str">
        <f ca="1">IF(PORTADA!$E$35="A",CONCATENATE(I171," ",G171),"")</f>
        <v xml:space="preserve">d) </v>
      </c>
      <c r="D171" s="102"/>
      <c r="G171" s="13" t="str">
        <f>IF(L171="FIN","",LOOKUP(I167,DATOS!A:A,DATOS!M:M))</f>
        <v/>
      </c>
      <c r="I171" s="10" t="s">
        <v>47</v>
      </c>
      <c r="J171" s="17">
        <f>LOOKUP(I167,DATOS!A:A,DATOS!F:F)</f>
        <v>8</v>
      </c>
      <c r="K171" s="18" t="str">
        <f>LOOKUP(I167,DATOS!A:A,DATOS!D:D)</f>
        <v>TEST 7</v>
      </c>
      <c r="L171" s="16" t="str">
        <f>IF(J171=J167,"","FIN")</f>
        <v>FIN</v>
      </c>
      <c r="M171" s="5"/>
      <c r="N171" s="5"/>
      <c r="O171" s="5"/>
      <c r="P171" s="6" t="s">
        <v>3</v>
      </c>
      <c r="Q171" s="5" t="str">
        <f>CONCATENATE(B171,P171)</f>
        <v>D</v>
      </c>
      <c r="R171" s="5"/>
    </row>
    <row r="172" spans="1:18" ht="15" x14ac:dyDescent="0.25">
      <c r="A172" s="92"/>
      <c r="B172" s="103"/>
      <c r="C172" s="126"/>
      <c r="D172" s="104"/>
    </row>
    <row r="173" spans="1:18" ht="15" x14ac:dyDescent="0.25">
      <c r="A173" s="92"/>
      <c r="B173" s="97"/>
      <c r="C173" s="122" t="str">
        <f ca="1">IF(PORTADA!$E$35="A",CONCATENATE(J173,".- ",G173),"")</f>
        <v xml:space="preserve">29.- </v>
      </c>
      <c r="D173" s="99"/>
      <c r="E173" s="92"/>
      <c r="F173" s="92"/>
      <c r="G173" s="15" t="str">
        <f>IF(L177="FIN","",LOOKUP(I173,DATOS!A:A,DATOS!G:G))</f>
        <v/>
      </c>
      <c r="H173" s="15">
        <f>IF(L177="FIN",0,LOOKUP(I173,DATOS!A:A,DATOS!N:N))</f>
        <v>0</v>
      </c>
      <c r="I173" s="10">
        <f>+I167+1</f>
        <v>129</v>
      </c>
      <c r="J173" s="7">
        <f>+J167+1</f>
        <v>29</v>
      </c>
      <c r="K173" s="5" t="s">
        <v>32</v>
      </c>
      <c r="L173" s="5" t="s">
        <v>33</v>
      </c>
      <c r="M173" s="5" t="s">
        <v>38</v>
      </c>
      <c r="N173" s="5" t="s">
        <v>34</v>
      </c>
      <c r="O173" s="5" t="s">
        <v>35</v>
      </c>
      <c r="P173" s="5" t="s">
        <v>36</v>
      </c>
      <c r="Q173" s="5" t="str">
        <f>CONCATENATE("X",H173)</f>
        <v>X0</v>
      </c>
      <c r="R173" s="5" t="s">
        <v>37</v>
      </c>
    </row>
    <row r="174" spans="1:18" ht="15" x14ac:dyDescent="0.25">
      <c r="A174" s="131">
        <f ca="1">IF($E$2="X",0,IF(J175&gt;2,H173,J175))</f>
        <v>0</v>
      </c>
      <c r="B174" s="100"/>
      <c r="C174" s="123" t="str">
        <f ca="1">IF(PORTADA!$E$35="A",CONCATENATE(I174," ",G174),"")</f>
        <v xml:space="preserve">a)  </v>
      </c>
      <c r="D174" s="102"/>
      <c r="G174" s="13" t="str">
        <f>IF(L177="FIN","",LOOKUP(I173,DATOS!A:A,DATOS!J:J))</f>
        <v/>
      </c>
      <c r="I174" s="10" t="s">
        <v>44</v>
      </c>
      <c r="J174" s="5" t="s">
        <v>5</v>
      </c>
      <c r="K174" s="5">
        <f>IF(L174&gt;0,0,O174)</f>
        <v>0</v>
      </c>
      <c r="L174" s="5">
        <f>IF(O175&gt;0,1,0)</f>
        <v>0</v>
      </c>
      <c r="M174" s="5">
        <f>IF(L174=1,-1/COUNTA(P174:P177),0)</f>
        <v>0</v>
      </c>
      <c r="N174" s="5">
        <f>COUNTA(B174:B177)</f>
        <v>0</v>
      </c>
      <c r="O174" s="5">
        <f>COUNTIF(Q174:Q177,Q173)</f>
        <v>0</v>
      </c>
      <c r="P174" s="6" t="s">
        <v>0</v>
      </c>
      <c r="Q174" s="5" t="str">
        <f>CONCATENATE(B174,P174)</f>
        <v>A</v>
      </c>
      <c r="R174" s="5">
        <f>IF(O174&gt;0,O174+N174,N174*3)</f>
        <v>0</v>
      </c>
    </row>
    <row r="175" spans="1:18" ht="15" x14ac:dyDescent="0.25">
      <c r="A175" s="131"/>
      <c r="B175" s="100"/>
      <c r="C175" s="123" t="str">
        <f ca="1">IF(PORTADA!$E$35="A",CONCATENATE(I175," ",G175),"")</f>
        <v xml:space="preserve">b)  </v>
      </c>
      <c r="D175" s="102"/>
      <c r="G175" s="13" t="str">
        <f>IF(L177="FIN","",LOOKUP(I173,DATOS!A:A,DATOS!K:K))</f>
        <v/>
      </c>
      <c r="I175" s="10" t="s">
        <v>45</v>
      </c>
      <c r="J175" s="5">
        <f ca="1">IF(PORTADA!$E$35="A",R174,0)</f>
        <v>0</v>
      </c>
      <c r="K175" s="5"/>
      <c r="L175" s="5"/>
      <c r="M175" s="5"/>
      <c r="N175" s="5"/>
      <c r="O175" s="5">
        <f>N174-O174</f>
        <v>0</v>
      </c>
      <c r="P175" s="6" t="s">
        <v>1</v>
      </c>
      <c r="Q175" s="5" t="str">
        <f>CONCATENATE(B175,P175)</f>
        <v>B</v>
      </c>
      <c r="R175" s="5"/>
    </row>
    <row r="176" spans="1:18" ht="15" x14ac:dyDescent="0.25">
      <c r="A176" s="131"/>
      <c r="B176" s="100"/>
      <c r="C176" s="123" t="str">
        <f ca="1">IF(PORTADA!$E$35="A",CONCATENATE(I176," ",G176),"")</f>
        <v xml:space="preserve">c)  </v>
      </c>
      <c r="D176" s="102"/>
      <c r="G176" s="13" t="str">
        <f>IF(L177="FIN","",LOOKUP(I173,DATOS!A:A,DATOS!L:L))</f>
        <v/>
      </c>
      <c r="I176" s="10" t="s">
        <v>46</v>
      </c>
      <c r="J176" s="5"/>
      <c r="K176" s="5"/>
      <c r="L176" s="5"/>
      <c r="M176" s="5"/>
      <c r="N176" s="5"/>
      <c r="O176" s="5"/>
      <c r="P176" s="6" t="s">
        <v>2</v>
      </c>
      <c r="Q176" s="5" t="str">
        <f>CONCATENATE(B176,P176)</f>
        <v>C</v>
      </c>
      <c r="R176" s="5"/>
    </row>
    <row r="177" spans="1:18" ht="15" x14ac:dyDescent="0.25">
      <c r="A177" s="131"/>
      <c r="B177" s="100"/>
      <c r="C177" s="123" t="str">
        <f ca="1">IF(PORTADA!$E$35="A",CONCATENATE(I177," ",G177),"")</f>
        <v xml:space="preserve">d) </v>
      </c>
      <c r="D177" s="102"/>
      <c r="G177" s="13" t="str">
        <f>IF(L177="FIN","",LOOKUP(I173,DATOS!A:A,DATOS!M:M))</f>
        <v/>
      </c>
      <c r="I177" s="10" t="s">
        <v>47</v>
      </c>
      <c r="J177" s="17">
        <f>LOOKUP(I173,DATOS!A:A,DATOS!F:F)</f>
        <v>9</v>
      </c>
      <c r="K177" s="18" t="str">
        <f>LOOKUP(I173,DATOS!A:A,DATOS!D:D)</f>
        <v>TEST 7</v>
      </c>
      <c r="L177" s="16" t="str">
        <f>IF(J177=J173,"","FIN")</f>
        <v>FIN</v>
      </c>
      <c r="M177" s="5"/>
      <c r="N177" s="5"/>
      <c r="O177" s="5"/>
      <c r="P177" s="6" t="s">
        <v>3</v>
      </c>
      <c r="Q177" s="5" t="str">
        <f>CONCATENATE(B177,P177)</f>
        <v>D</v>
      </c>
      <c r="R177" s="5"/>
    </row>
    <row r="178" spans="1:18" ht="15" x14ac:dyDescent="0.25">
      <c r="A178" s="92"/>
      <c r="B178" s="103"/>
      <c r="C178" s="126"/>
      <c r="D178" s="104"/>
    </row>
    <row r="179" spans="1:18" ht="15" x14ac:dyDescent="0.25">
      <c r="A179" s="92"/>
      <c r="B179" s="97"/>
      <c r="C179" s="122" t="str">
        <f ca="1">IF(PORTADA!$E$35="A",CONCATENATE(J179,".- ",G179),"")</f>
        <v xml:space="preserve">30.- </v>
      </c>
      <c r="D179" s="99"/>
      <c r="E179" s="92"/>
      <c r="F179" s="92"/>
      <c r="G179" s="15" t="str">
        <f>IF(L183="FIN","",LOOKUP(I179,DATOS!A:A,DATOS!G:G))</f>
        <v/>
      </c>
      <c r="H179" s="15">
        <f>IF(L183="FIN",0,LOOKUP(I179,DATOS!A:A,DATOS!N:N))</f>
        <v>0</v>
      </c>
      <c r="I179" s="10">
        <f>+I173+1</f>
        <v>130</v>
      </c>
      <c r="J179" s="7">
        <f>+J173+1</f>
        <v>30</v>
      </c>
      <c r="K179" s="5" t="s">
        <v>32</v>
      </c>
      <c r="L179" s="5" t="s">
        <v>33</v>
      </c>
      <c r="M179" s="5" t="s">
        <v>38</v>
      </c>
      <c r="N179" s="5" t="s">
        <v>34</v>
      </c>
      <c r="O179" s="5" t="s">
        <v>35</v>
      </c>
      <c r="P179" s="5" t="s">
        <v>36</v>
      </c>
      <c r="Q179" s="5" t="str">
        <f>CONCATENATE("X",H179)</f>
        <v>X0</v>
      </c>
      <c r="R179" s="5" t="s">
        <v>37</v>
      </c>
    </row>
    <row r="180" spans="1:18" ht="15" x14ac:dyDescent="0.25">
      <c r="A180" s="131">
        <f ca="1">IF($E$2="X",0,IF(J181&gt;2,H179,J181))</f>
        <v>0</v>
      </c>
      <c r="B180" s="100"/>
      <c r="C180" s="123" t="str">
        <f ca="1">IF(PORTADA!$E$35="A",CONCATENATE(I180," ",G180),"")</f>
        <v xml:space="preserve">a)  </v>
      </c>
      <c r="D180" s="102"/>
      <c r="G180" s="13" t="str">
        <f>IF(L183="FIN","",LOOKUP(I179,DATOS!A:A,DATOS!J:J))</f>
        <v/>
      </c>
      <c r="I180" s="10" t="s">
        <v>44</v>
      </c>
      <c r="J180" s="5" t="s">
        <v>5</v>
      </c>
      <c r="K180" s="5">
        <f>IF(L180&gt;0,0,O180)</f>
        <v>0</v>
      </c>
      <c r="L180" s="5">
        <f>IF(O181&gt;0,1,0)</f>
        <v>0</v>
      </c>
      <c r="M180" s="5">
        <f>IF(L180=1,-1/COUNTA(P180:P183),0)</f>
        <v>0</v>
      </c>
      <c r="N180" s="5">
        <f>COUNTA(B180:B183)</f>
        <v>0</v>
      </c>
      <c r="O180" s="5">
        <f>COUNTIF(Q180:Q183,Q179)</f>
        <v>0</v>
      </c>
      <c r="P180" s="6" t="s">
        <v>0</v>
      </c>
      <c r="Q180" s="5" t="str">
        <f>CONCATENATE(B180,P180)</f>
        <v>A</v>
      </c>
      <c r="R180" s="5">
        <f>IF(O180&gt;0,O180+N180,N180*3)</f>
        <v>0</v>
      </c>
    </row>
    <row r="181" spans="1:18" ht="15" x14ac:dyDescent="0.25">
      <c r="A181" s="131"/>
      <c r="B181" s="100"/>
      <c r="C181" s="123" t="str">
        <f ca="1">IF(PORTADA!$E$35="A",CONCATENATE(I181," ",G181),"")</f>
        <v xml:space="preserve">b)  </v>
      </c>
      <c r="D181" s="102"/>
      <c r="G181" s="13" t="str">
        <f>IF(L183="FIN","",LOOKUP(I179,DATOS!A:A,DATOS!K:K))</f>
        <v/>
      </c>
      <c r="I181" s="10" t="s">
        <v>45</v>
      </c>
      <c r="J181" s="5">
        <f ca="1">IF(PORTADA!$E$35="A",R180,0)</f>
        <v>0</v>
      </c>
      <c r="K181" s="5"/>
      <c r="L181" s="5"/>
      <c r="M181" s="5"/>
      <c r="N181" s="5"/>
      <c r="O181" s="5">
        <f>N180-O180</f>
        <v>0</v>
      </c>
      <c r="P181" s="6" t="s">
        <v>1</v>
      </c>
      <c r="Q181" s="5" t="str">
        <f>CONCATENATE(B181,P181)</f>
        <v>B</v>
      </c>
      <c r="R181" s="5"/>
    </row>
    <row r="182" spans="1:18" ht="15" x14ac:dyDescent="0.25">
      <c r="A182" s="131"/>
      <c r="B182" s="100"/>
      <c r="C182" s="123" t="str">
        <f ca="1">IF(PORTADA!$E$35="A",CONCATENATE(I182," ",G182),"")</f>
        <v xml:space="preserve">c)  </v>
      </c>
      <c r="D182" s="102"/>
      <c r="G182" s="13" t="str">
        <f>IF(L183="FIN","",LOOKUP(I179,DATOS!A:A,DATOS!L:L))</f>
        <v/>
      </c>
      <c r="I182" s="10" t="s">
        <v>46</v>
      </c>
      <c r="J182" s="5"/>
      <c r="K182" s="5"/>
      <c r="L182" s="5"/>
      <c r="M182" s="5"/>
      <c r="N182" s="5"/>
      <c r="O182" s="5"/>
      <c r="P182" s="6" t="s">
        <v>2</v>
      </c>
      <c r="Q182" s="5" t="str">
        <f>CONCATENATE(B182,P182)</f>
        <v>C</v>
      </c>
      <c r="R182" s="5"/>
    </row>
    <row r="183" spans="1:18" ht="15" x14ac:dyDescent="0.25">
      <c r="A183" s="131"/>
      <c r="B183" s="100"/>
      <c r="C183" s="123" t="str">
        <f ca="1">IF(PORTADA!$E$35="A",CONCATENATE(I183," ",G183),"")</f>
        <v xml:space="preserve">d) </v>
      </c>
      <c r="D183" s="102"/>
      <c r="G183" s="13" t="str">
        <f>IF(L183="FIN","",LOOKUP(I179,DATOS!A:A,DATOS!M:M))</f>
        <v/>
      </c>
      <c r="I183" s="10" t="s">
        <v>47</v>
      </c>
      <c r="J183" s="17">
        <f>LOOKUP(I179,DATOS!A:A,DATOS!F:F)</f>
        <v>10</v>
      </c>
      <c r="K183" s="18" t="str">
        <f>LOOKUP(I179,DATOS!A:A,DATOS!D:D)</f>
        <v>TEST 7</v>
      </c>
      <c r="L183" s="16" t="str">
        <f>IF(J183=J179,"","FIN")</f>
        <v>FIN</v>
      </c>
      <c r="M183" s="5"/>
      <c r="N183" s="5"/>
      <c r="O183" s="5"/>
      <c r="P183" s="6" t="s">
        <v>3</v>
      </c>
      <c r="Q183" s="5" t="str">
        <f>CONCATENATE(B183,P183)</f>
        <v>D</v>
      </c>
      <c r="R183" s="5"/>
    </row>
    <row r="184" spans="1:18" ht="15" x14ac:dyDescent="0.25">
      <c r="A184" s="92"/>
      <c r="B184" s="103"/>
      <c r="C184" s="126"/>
      <c r="D184" s="104"/>
    </row>
    <row r="185" spans="1:18" ht="15" hidden="1" x14ac:dyDescent="0.25"/>
    <row r="186" spans="1:18" ht="15" hidden="1" x14ac:dyDescent="0.25"/>
    <row r="187" spans="1:18" ht="15" hidden="1" x14ac:dyDescent="0.25"/>
    <row r="188" spans="1:18" ht="15" hidden="1" x14ac:dyDescent="0.25"/>
    <row r="189" spans="1:18" ht="15" hidden="1" x14ac:dyDescent="0.25"/>
    <row r="190" spans="1:18" ht="15" hidden="1" x14ac:dyDescent="0.25"/>
    <row r="191" spans="1:18" ht="15" hidden="1" x14ac:dyDescent="0.25"/>
    <row r="192" spans="1:18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0" hidden="1" customHeight="1" x14ac:dyDescent="0.25"/>
    <row r="221" ht="0" hidden="1" customHeight="1" x14ac:dyDescent="0.25"/>
    <row r="222" ht="0" hidden="1" customHeight="1" x14ac:dyDescent="0.25"/>
    <row r="223" ht="0" hidden="1" customHeight="1" x14ac:dyDescent="0.25"/>
    <row r="224" ht="0" hidden="1" customHeight="1" x14ac:dyDescent="0.25"/>
    <row r="225" ht="0" hidden="1" customHeight="1" x14ac:dyDescent="0.25"/>
    <row r="226" ht="0" hidden="1" customHeight="1" x14ac:dyDescent="0.25"/>
    <row r="227" ht="0" hidden="1" customHeight="1" x14ac:dyDescent="0.25"/>
    <row r="228" ht="0" hidden="1" customHeight="1" x14ac:dyDescent="0.25"/>
    <row r="229" ht="0" hidden="1" customHeight="1" x14ac:dyDescent="0.25"/>
    <row r="230" ht="0" hidden="1" customHeight="1" x14ac:dyDescent="0.25"/>
    <row r="231" ht="0" hidden="1" customHeight="1" x14ac:dyDescent="0.25"/>
    <row r="232" ht="0" hidden="1" customHeight="1" x14ac:dyDescent="0.25"/>
    <row r="233" ht="0" hidden="1" customHeight="1" x14ac:dyDescent="0.25"/>
    <row r="234" ht="0" hidden="1" customHeight="1" x14ac:dyDescent="0.25"/>
    <row r="235" ht="0" hidden="1" customHeight="1" x14ac:dyDescent="0.25"/>
    <row r="236" ht="0" hidden="1" customHeight="1" x14ac:dyDescent="0.25"/>
    <row r="237" ht="0" hidden="1" customHeight="1" x14ac:dyDescent="0.25"/>
    <row r="238" ht="0" hidden="1" customHeight="1" x14ac:dyDescent="0.25"/>
    <row r="239" ht="0" hidden="1" customHeight="1" x14ac:dyDescent="0.25"/>
    <row r="240" ht="0" hidden="1" customHeight="1" x14ac:dyDescent="0.25"/>
    <row r="241" ht="0" hidden="1" customHeight="1" x14ac:dyDescent="0.25"/>
    <row r="242" ht="0" hidden="1" customHeight="1" x14ac:dyDescent="0.25"/>
    <row r="243" ht="0" hidden="1" customHeight="1" x14ac:dyDescent="0.25"/>
    <row r="244" ht="0" hidden="1" customHeight="1" x14ac:dyDescent="0.25"/>
    <row r="245" ht="0" hidden="1" customHeight="1" x14ac:dyDescent="0.25"/>
    <row r="246" ht="0" hidden="1" customHeight="1" x14ac:dyDescent="0.25"/>
    <row r="247" ht="0" hidden="1" customHeight="1" x14ac:dyDescent="0.25"/>
    <row r="248" ht="0" hidden="1" customHeight="1" x14ac:dyDescent="0.25"/>
    <row r="249" ht="0" hidden="1" customHeight="1" x14ac:dyDescent="0.25"/>
    <row r="250" ht="0" hidden="1" customHeight="1" x14ac:dyDescent="0.25"/>
    <row r="251" ht="0" hidden="1" customHeight="1" x14ac:dyDescent="0.25"/>
    <row r="252" ht="0" hidden="1" customHeight="1" x14ac:dyDescent="0.25"/>
    <row r="253" ht="0" hidden="1" customHeight="1" x14ac:dyDescent="0.25"/>
    <row r="254" ht="0" hidden="1" customHeight="1" x14ac:dyDescent="0.25"/>
    <row r="255" ht="0" hidden="1" customHeight="1" x14ac:dyDescent="0.25"/>
    <row r="256" ht="0" hidden="1" customHeight="1" x14ac:dyDescent="0.25"/>
    <row r="257" ht="0" hidden="1" customHeight="1" x14ac:dyDescent="0.25"/>
    <row r="258" ht="0" hidden="1" customHeight="1" x14ac:dyDescent="0.25"/>
    <row r="259" ht="0" hidden="1" customHeight="1" x14ac:dyDescent="0.25"/>
    <row r="260" ht="0" hidden="1" customHeight="1" x14ac:dyDescent="0.25"/>
    <row r="261" ht="0" hidden="1" customHeight="1" x14ac:dyDescent="0.25"/>
    <row r="262" ht="0" hidden="1" customHeight="1" x14ac:dyDescent="0.25"/>
    <row r="263" ht="0" hidden="1" customHeight="1" x14ac:dyDescent="0.25"/>
    <row r="264" ht="0" hidden="1" customHeight="1" x14ac:dyDescent="0.25"/>
    <row r="265" ht="0" hidden="1" customHeight="1" x14ac:dyDescent="0.25"/>
    <row r="266" ht="0" hidden="1" customHeight="1" x14ac:dyDescent="0.25"/>
    <row r="267" ht="0" hidden="1" customHeight="1" x14ac:dyDescent="0.25"/>
    <row r="268" ht="0" hidden="1" customHeight="1" x14ac:dyDescent="0.25"/>
    <row r="269" ht="0" hidden="1" customHeight="1" x14ac:dyDescent="0.25"/>
    <row r="270" ht="0" hidden="1" customHeight="1" x14ac:dyDescent="0.25"/>
    <row r="271" ht="0" hidden="1" customHeight="1" x14ac:dyDescent="0.25"/>
    <row r="272" ht="0" hidden="1" customHeight="1" x14ac:dyDescent="0.25"/>
    <row r="273" ht="0" hidden="1" customHeight="1" x14ac:dyDescent="0.25"/>
    <row r="274" ht="0" hidden="1" customHeight="1" x14ac:dyDescent="0.25"/>
    <row r="275" ht="0" hidden="1" customHeight="1" x14ac:dyDescent="0.25"/>
    <row r="276" ht="0" hidden="1" customHeight="1" x14ac:dyDescent="0.25"/>
    <row r="277" ht="0" hidden="1" customHeight="1" x14ac:dyDescent="0.25"/>
    <row r="278" ht="0" hidden="1" customHeight="1" x14ac:dyDescent="0.25"/>
    <row r="279" ht="0" hidden="1" customHeight="1" x14ac:dyDescent="0.25"/>
    <row r="280" ht="0" hidden="1" customHeight="1" x14ac:dyDescent="0.25"/>
    <row r="281" ht="0" hidden="1" customHeight="1" x14ac:dyDescent="0.25"/>
    <row r="282" ht="0" hidden="1" customHeight="1" x14ac:dyDescent="0.25"/>
    <row r="283" ht="0" hidden="1" customHeight="1" x14ac:dyDescent="0.25"/>
    <row r="284" ht="0" hidden="1" customHeight="1" x14ac:dyDescent="0.25"/>
    <row r="285" ht="0" hidden="1" customHeight="1" x14ac:dyDescent="0.25"/>
    <row r="286" ht="0" hidden="1" customHeight="1" x14ac:dyDescent="0.25"/>
    <row r="287" ht="0" hidden="1" customHeight="1" x14ac:dyDescent="0.25"/>
    <row r="288" ht="0" hidden="1" customHeight="1" x14ac:dyDescent="0.25"/>
    <row r="289" ht="0" hidden="1" customHeight="1" x14ac:dyDescent="0.25"/>
    <row r="290" ht="0" hidden="1" customHeight="1" x14ac:dyDescent="0.25"/>
    <row r="291" ht="0" hidden="1" customHeight="1" x14ac:dyDescent="0.25"/>
    <row r="292" ht="0" hidden="1" customHeight="1" x14ac:dyDescent="0.25"/>
    <row r="293" ht="0" hidden="1" customHeight="1" x14ac:dyDescent="0.25"/>
    <row r="294" ht="0" hidden="1" customHeight="1" x14ac:dyDescent="0.25"/>
    <row r="295" ht="0" hidden="1" customHeight="1" x14ac:dyDescent="0.25"/>
    <row r="296" ht="0" hidden="1" customHeight="1" x14ac:dyDescent="0.25"/>
    <row r="297" ht="0" hidden="1" customHeight="1" x14ac:dyDescent="0.25"/>
    <row r="298" ht="0" hidden="1" customHeight="1" x14ac:dyDescent="0.25"/>
    <row r="299" ht="0" hidden="1" customHeight="1" x14ac:dyDescent="0.25"/>
    <row r="300" ht="0" hidden="1" customHeight="1" x14ac:dyDescent="0.25"/>
    <row r="301" ht="0" hidden="1" customHeight="1" x14ac:dyDescent="0.25"/>
    <row r="302" ht="0" hidden="1" customHeight="1" x14ac:dyDescent="0.25"/>
    <row r="303" ht="0" hidden="1" customHeight="1" x14ac:dyDescent="0.25"/>
    <row r="304" ht="0" hidden="1" customHeight="1" x14ac:dyDescent="0.25"/>
    <row r="305" ht="0" hidden="1" customHeight="1" x14ac:dyDescent="0.25"/>
    <row r="306" ht="0" hidden="1" customHeight="1" x14ac:dyDescent="0.25"/>
    <row r="307" ht="0" hidden="1" customHeight="1" x14ac:dyDescent="0.25"/>
    <row r="308" ht="0" hidden="1" customHeight="1" x14ac:dyDescent="0.25"/>
    <row r="309" ht="0" hidden="1" customHeight="1" x14ac:dyDescent="0.25"/>
    <row r="310" ht="0" hidden="1" customHeight="1" x14ac:dyDescent="0.25"/>
    <row r="311" ht="0" hidden="1" customHeight="1" x14ac:dyDescent="0.25"/>
    <row r="312" ht="0" hidden="1" customHeight="1" x14ac:dyDescent="0.25"/>
    <row r="313" ht="0" hidden="1" customHeight="1" x14ac:dyDescent="0.25"/>
    <row r="314" ht="0" hidden="1" customHeight="1" x14ac:dyDescent="0.25"/>
    <row r="315" ht="0" hidden="1" customHeight="1" x14ac:dyDescent="0.25"/>
    <row r="316" ht="0" hidden="1" customHeight="1" x14ac:dyDescent="0.25"/>
    <row r="317" ht="0" hidden="1" customHeight="1" x14ac:dyDescent="0.25"/>
    <row r="318" ht="0" hidden="1" customHeight="1" x14ac:dyDescent="0.25"/>
    <row r="319" ht="0" hidden="1" customHeight="1" x14ac:dyDescent="0.25"/>
    <row r="320" ht="0" hidden="1" customHeight="1" x14ac:dyDescent="0.25"/>
    <row r="321" ht="0" hidden="1" customHeight="1" x14ac:dyDescent="0.25"/>
    <row r="322" ht="0" hidden="1" customHeight="1" x14ac:dyDescent="0.25"/>
    <row r="323" ht="0" hidden="1" customHeight="1" x14ac:dyDescent="0.25"/>
    <row r="324" ht="0" hidden="1" customHeight="1" x14ac:dyDescent="0.25"/>
    <row r="325" ht="0" hidden="1" customHeight="1" x14ac:dyDescent="0.25"/>
    <row r="326" ht="0" hidden="1" customHeight="1" x14ac:dyDescent="0.25"/>
    <row r="327" ht="0" hidden="1" customHeight="1" x14ac:dyDescent="0.25"/>
    <row r="328" ht="0" hidden="1" customHeight="1" x14ac:dyDescent="0.25"/>
    <row r="329" ht="0" hidden="1" customHeight="1" x14ac:dyDescent="0.25"/>
    <row r="330" ht="0" hidden="1" customHeight="1" x14ac:dyDescent="0.25"/>
    <row r="331" ht="0" hidden="1" customHeight="1" x14ac:dyDescent="0.25"/>
    <row r="332" ht="0" hidden="1" customHeight="1" x14ac:dyDescent="0.25"/>
    <row r="333" ht="0" hidden="1" customHeight="1" x14ac:dyDescent="0.25"/>
    <row r="334" ht="0" hidden="1" customHeight="1" x14ac:dyDescent="0.25"/>
    <row r="335" ht="0" hidden="1" customHeight="1" x14ac:dyDescent="0.25"/>
    <row r="336" ht="0" hidden="1" customHeight="1" x14ac:dyDescent="0.25"/>
    <row r="337" ht="0" hidden="1" customHeight="1" x14ac:dyDescent="0.25"/>
    <row r="338" ht="0" hidden="1" customHeight="1" x14ac:dyDescent="0.25"/>
    <row r="339" ht="0" hidden="1" customHeight="1" x14ac:dyDescent="0.25"/>
    <row r="340" ht="0" hidden="1" customHeight="1" x14ac:dyDescent="0.25"/>
    <row r="341" ht="0" hidden="1" customHeight="1" x14ac:dyDescent="0.25"/>
    <row r="342" ht="0" hidden="1" customHeight="1" x14ac:dyDescent="0.25"/>
    <row r="343" ht="0" hidden="1" customHeight="1" x14ac:dyDescent="0.25"/>
    <row r="344" ht="0" hidden="1" customHeight="1" x14ac:dyDescent="0.25"/>
    <row r="345" ht="0" hidden="1" customHeight="1" x14ac:dyDescent="0.25"/>
    <row r="346" ht="0" hidden="1" customHeight="1" x14ac:dyDescent="0.25"/>
    <row r="347" ht="0" hidden="1" customHeight="1" x14ac:dyDescent="0.25"/>
    <row r="348" ht="0" hidden="1" customHeight="1" x14ac:dyDescent="0.25"/>
    <row r="349" ht="0" hidden="1" customHeight="1" x14ac:dyDescent="0.25"/>
    <row r="350" ht="0" hidden="1" customHeight="1" x14ac:dyDescent="0.25"/>
    <row r="351" ht="0" hidden="1" customHeight="1" x14ac:dyDescent="0.25"/>
    <row r="352" ht="0" hidden="1" customHeight="1" x14ac:dyDescent="0.25"/>
    <row r="353" ht="0" hidden="1" customHeight="1" x14ac:dyDescent="0.25"/>
    <row r="354" ht="0" hidden="1" customHeight="1" x14ac:dyDescent="0.25"/>
    <row r="355" ht="0" hidden="1" customHeight="1" x14ac:dyDescent="0.25"/>
    <row r="356" ht="0" hidden="1" customHeight="1" x14ac:dyDescent="0.25"/>
    <row r="357" ht="0" hidden="1" customHeight="1" x14ac:dyDescent="0.25"/>
    <row r="358" ht="0" hidden="1" customHeight="1" x14ac:dyDescent="0.25"/>
    <row r="359" ht="0" hidden="1" customHeight="1" x14ac:dyDescent="0.25"/>
    <row r="360" ht="0" hidden="1" customHeight="1" x14ac:dyDescent="0.25"/>
    <row r="361" ht="0" hidden="1" customHeight="1" x14ac:dyDescent="0.25"/>
    <row r="362" ht="0" hidden="1" customHeight="1" x14ac:dyDescent="0.25"/>
    <row r="363" ht="0" hidden="1" customHeight="1" x14ac:dyDescent="0.25"/>
    <row r="364" ht="0" hidden="1" customHeight="1" x14ac:dyDescent="0.25"/>
    <row r="365" ht="0" hidden="1" customHeight="1" x14ac:dyDescent="0.25"/>
    <row r="366" ht="0" hidden="1" customHeight="1" x14ac:dyDescent="0.25"/>
    <row r="367" ht="0" hidden="1" customHeight="1" x14ac:dyDescent="0.25"/>
    <row r="368" ht="0" hidden="1" customHeight="1" x14ac:dyDescent="0.25"/>
    <row r="369" ht="0" hidden="1" customHeight="1" x14ac:dyDescent="0.25"/>
    <row r="370" ht="0" hidden="1" customHeight="1" x14ac:dyDescent="0.25"/>
    <row r="371" ht="0" hidden="1" customHeight="1" x14ac:dyDescent="0.25"/>
    <row r="372" ht="0" hidden="1" customHeight="1" x14ac:dyDescent="0.25"/>
    <row r="373" ht="0" hidden="1" customHeight="1" x14ac:dyDescent="0.25"/>
    <row r="374" ht="0" hidden="1" customHeight="1" x14ac:dyDescent="0.25"/>
    <row r="375" ht="0" hidden="1" customHeight="1" x14ac:dyDescent="0.25"/>
    <row r="376" ht="0" hidden="1" customHeight="1" x14ac:dyDescent="0.25"/>
    <row r="377" ht="0" hidden="1" customHeight="1" x14ac:dyDescent="0.25"/>
    <row r="378" ht="0" hidden="1" customHeight="1" x14ac:dyDescent="0.25"/>
    <row r="379" ht="0" hidden="1" customHeight="1" x14ac:dyDescent="0.25"/>
    <row r="380" ht="0" hidden="1" customHeight="1" x14ac:dyDescent="0.25"/>
    <row r="381" ht="0" hidden="1" customHeight="1" x14ac:dyDescent="0.25"/>
    <row r="382" ht="0" hidden="1" customHeight="1" x14ac:dyDescent="0.25"/>
    <row r="383" ht="0" hidden="1" customHeight="1" x14ac:dyDescent="0.25"/>
    <row r="384" ht="0" hidden="1" customHeight="1" x14ac:dyDescent="0.25"/>
    <row r="385" ht="0" hidden="1" customHeight="1" x14ac:dyDescent="0.25"/>
    <row r="386" ht="0" hidden="1" customHeight="1" x14ac:dyDescent="0.25"/>
    <row r="387" ht="0" hidden="1" customHeight="1" x14ac:dyDescent="0.25"/>
    <row r="388" ht="0" hidden="1" customHeight="1" x14ac:dyDescent="0.25"/>
    <row r="389" ht="0" hidden="1" customHeight="1" x14ac:dyDescent="0.25"/>
    <row r="390" ht="0" hidden="1" customHeight="1" x14ac:dyDescent="0.25"/>
    <row r="391" ht="0" hidden="1" customHeight="1" x14ac:dyDescent="0.25"/>
    <row r="392" ht="0" hidden="1" customHeight="1" x14ac:dyDescent="0.25"/>
    <row r="393" ht="0" hidden="1" customHeight="1" x14ac:dyDescent="0.25"/>
    <row r="394" ht="0" hidden="1" customHeight="1" x14ac:dyDescent="0.25"/>
    <row r="395" ht="0" hidden="1" customHeight="1" x14ac:dyDescent="0.25"/>
    <row r="396" ht="0" hidden="1" customHeight="1" x14ac:dyDescent="0.25"/>
    <row r="397" ht="0" hidden="1" customHeight="1" x14ac:dyDescent="0.25"/>
    <row r="398" ht="0" hidden="1" customHeight="1" x14ac:dyDescent="0.25"/>
    <row r="399" ht="0" hidden="1" customHeight="1" x14ac:dyDescent="0.25"/>
    <row r="400" ht="0" hidden="1" customHeight="1" x14ac:dyDescent="0.25"/>
    <row r="401" ht="0" hidden="1" customHeight="1" x14ac:dyDescent="0.25"/>
    <row r="402" ht="0" hidden="1" customHeight="1" x14ac:dyDescent="0.25"/>
    <row r="403" ht="0" hidden="1" customHeight="1" x14ac:dyDescent="0.25"/>
    <row r="404" ht="0" hidden="1" customHeight="1" x14ac:dyDescent="0.25"/>
    <row r="405" ht="0" hidden="1" customHeight="1" x14ac:dyDescent="0.25"/>
    <row r="406" ht="0" hidden="1" customHeight="1" x14ac:dyDescent="0.25"/>
    <row r="407" ht="0" hidden="1" customHeight="1" x14ac:dyDescent="0.25"/>
    <row r="408" ht="0" hidden="1" customHeight="1" x14ac:dyDescent="0.25"/>
    <row r="409" ht="0" hidden="1" customHeight="1" x14ac:dyDescent="0.25"/>
    <row r="410" ht="0" hidden="1" customHeight="1" x14ac:dyDescent="0.25"/>
    <row r="411" ht="0" hidden="1" customHeight="1" x14ac:dyDescent="0.25"/>
    <row r="412" ht="0" hidden="1" customHeight="1" x14ac:dyDescent="0.25"/>
    <row r="413" ht="0" hidden="1" customHeight="1" x14ac:dyDescent="0.25"/>
    <row r="414" ht="0" hidden="1" customHeight="1" x14ac:dyDescent="0.25"/>
    <row r="415" ht="0" hidden="1" customHeight="1" x14ac:dyDescent="0.25"/>
    <row r="416" ht="0" hidden="1" customHeight="1" x14ac:dyDescent="0.25"/>
    <row r="417" ht="0" hidden="1" customHeight="1" x14ac:dyDescent="0.25"/>
    <row r="418" ht="0" hidden="1" customHeight="1" x14ac:dyDescent="0.25"/>
    <row r="419" ht="0" hidden="1" customHeight="1" x14ac:dyDescent="0.25"/>
    <row r="420" ht="0" hidden="1" customHeight="1" x14ac:dyDescent="0.25"/>
    <row r="421" ht="0" hidden="1" customHeight="1" x14ac:dyDescent="0.25"/>
    <row r="422" ht="0" hidden="1" customHeight="1" x14ac:dyDescent="0.25"/>
    <row r="423" ht="0" hidden="1" customHeight="1" x14ac:dyDescent="0.25"/>
    <row r="424" ht="0" hidden="1" customHeight="1" x14ac:dyDescent="0.25"/>
    <row r="425" ht="0" hidden="1" customHeight="1" x14ac:dyDescent="0.25"/>
    <row r="426" ht="0" hidden="1" customHeight="1" x14ac:dyDescent="0.25"/>
    <row r="427" ht="0" hidden="1" customHeight="1" x14ac:dyDescent="0.25"/>
    <row r="428" ht="0" hidden="1" customHeight="1" x14ac:dyDescent="0.25"/>
    <row r="429" ht="0" hidden="1" customHeight="1" x14ac:dyDescent="0.25"/>
    <row r="430" ht="0" hidden="1" customHeight="1" x14ac:dyDescent="0.25"/>
    <row r="431" ht="0" hidden="1" customHeight="1" x14ac:dyDescent="0.25"/>
    <row r="432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</sheetData>
  <sheetProtection algorithmName="SHA-512" hashValue="GzSNmbdgDRh+AulEEqRZHrhEOwprbHHDRqfVdBxcIcHeseNvOVqzcp/x5+wqYiIPwpT7MV0Q9ivYiuVTH4Vt9A==" saltValue="hTInqA37FLBv2b03R0kSGg==" spinCount="100000" sheet="1" formatCells="0" formatColumns="0"/>
  <mergeCells count="30">
    <mergeCell ref="A180:A183"/>
    <mergeCell ref="A150:A153"/>
    <mergeCell ref="A156:A159"/>
    <mergeCell ref="A162:A165"/>
    <mergeCell ref="A168:A171"/>
    <mergeCell ref="A174:A177"/>
    <mergeCell ref="A144:A147"/>
    <mergeCell ref="A78:A81"/>
    <mergeCell ref="A84:A87"/>
    <mergeCell ref="A90:A93"/>
    <mergeCell ref="A96:A99"/>
    <mergeCell ref="A102:A105"/>
    <mergeCell ref="A108:A111"/>
    <mergeCell ref="A114:A117"/>
    <mergeCell ref="A120:A123"/>
    <mergeCell ref="A126:A129"/>
    <mergeCell ref="A132:A135"/>
    <mergeCell ref="A138:A141"/>
    <mergeCell ref="A72:A75"/>
    <mergeCell ref="A6:A9"/>
    <mergeCell ref="A12:A15"/>
    <mergeCell ref="A18:A21"/>
    <mergeCell ref="A24:A27"/>
    <mergeCell ref="A30:A33"/>
    <mergeCell ref="A36:A39"/>
    <mergeCell ref="A42:A45"/>
    <mergeCell ref="A48:A51"/>
    <mergeCell ref="A54:A57"/>
    <mergeCell ref="A60:A63"/>
    <mergeCell ref="A66:A69"/>
  </mergeCells>
  <conditionalFormatting sqref="A6:A9 A12:A15 A18:A21 A24:A27 A30:A33 A36:A39 A42:A45 A48:A51 A54:A57 A60:A63 A66:A69 A72:A75 A78:A81 A84:A87 A90:A93 A96:A99 A102:A105 A108:A111 A114:A117 A120:A123 A126:A129 A132:A135 A138:A141 A144:A147 A150:A153 A156:A159 A162:A165 A168:A171 A174:A177 A180:A183">
    <cfRule type="cellIs" dxfId="26" priority="1" stopIfTrue="1" operator="lessThan">
      <formula>2</formula>
    </cfRule>
    <cfRule type="cellIs" dxfId="25" priority="2" stopIfTrue="1" operator="equal">
      <formula>2</formula>
    </cfRule>
    <cfRule type="cellIs" dxfId="24" priority="3" stopIfTrue="1" operator="greaterThan">
      <formula>2</formula>
    </cfRule>
  </conditionalFormatting>
  <dataValidations count="2">
    <dataValidation allowBlank="1" showDropDown="1" showInputMessage="1" showErrorMessage="1" sqref="E2"/>
    <dataValidation type="list" allowBlank="1" showDropDown="1" showInputMessage="1" showErrorMessage="1" errorTitle="¡¡¡¡ATENCIÓN !!!!!" error="Para el correcto funcionamiento, debes poner una &quot;X&quot; en la opción que consideres correcta._x000a_" sqref="B1:B1048576">
      <formula1>"X,x"</formula1>
    </dataValidation>
  </dataValidations>
  <hyperlinks>
    <hyperlink ref="A1" location="PORTADA!A1" display="◄"/>
  </hyperlinks>
  <pageMargins left="0.75" right="0.75" top="1" bottom="1" header="0" footer="0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19"/>
  <sheetViews>
    <sheetView zoomScaleNormal="100" workbookViewId="0">
      <pane ySplit="2" topLeftCell="A3" activePane="bottomLeft" state="frozen"/>
      <selection activeCell="C14" sqref="C14"/>
      <selection pane="bottomLeft" activeCell="C14" sqref="C14"/>
    </sheetView>
  </sheetViews>
  <sheetFormatPr baseColWidth="10" defaultColWidth="0" defaultRowHeight="0" customHeight="1" zeroHeight="1" x14ac:dyDescent="0.25"/>
  <cols>
    <col min="1" max="1" width="3.6640625" style="105" customWidth="1"/>
    <col min="2" max="2" width="3.6640625" style="106" customWidth="1"/>
    <col min="3" max="3" width="121" style="124" customWidth="1"/>
    <col min="4" max="4" width="1.88671875" style="95" customWidth="1"/>
    <col min="5" max="5" width="3.33203125" style="96" customWidth="1"/>
    <col min="6" max="6" width="1.88671875" style="96" customWidth="1"/>
    <col min="7" max="7" width="7.109375" style="9" hidden="1" customWidth="1"/>
    <col min="8" max="8" width="5.88671875" style="9" hidden="1" customWidth="1"/>
    <col min="9" max="9" width="5.88671875" style="10" hidden="1" customWidth="1"/>
    <col min="10" max="23" width="19.88671875" style="4" hidden="1" customWidth="1"/>
    <col min="24" max="28" width="2.88671875" style="4" hidden="1" customWidth="1"/>
    <col min="29" max="34" width="14.6640625" style="1" hidden="1" customWidth="1"/>
    <col min="35" max="16384" width="16.44140625" style="1" hidden="1"/>
  </cols>
  <sheetData>
    <row r="1" spans="1:23" ht="28.2" thickBot="1" x14ac:dyDescent="0.45">
      <c r="A1" s="82" t="s">
        <v>4</v>
      </c>
      <c r="B1" s="83"/>
      <c r="C1" s="119" t="str">
        <f ca="1">IF(PORTADA!$E$35="A",G1,PORTADA!$E$36)</f>
        <v>TEST 7</v>
      </c>
      <c r="D1" s="85"/>
      <c r="E1" s="86" t="e">
        <f>ROUND(P2/J2*10,2)</f>
        <v>#DIV/0!</v>
      </c>
      <c r="F1" s="86"/>
      <c r="G1" s="13" t="str">
        <f>LOOKUP(I5,DATOS!A:A,DATOS!D:D)</f>
        <v>TEST 7</v>
      </c>
      <c r="I1" s="14">
        <v>7</v>
      </c>
      <c r="J1" s="8" t="s">
        <v>8</v>
      </c>
      <c r="K1" s="2" t="s">
        <v>9</v>
      </c>
      <c r="L1" s="2" t="s">
        <v>10</v>
      </c>
      <c r="M1" s="2" t="s">
        <v>39</v>
      </c>
      <c r="N1" s="2" t="s">
        <v>11</v>
      </c>
      <c r="O1" s="2" t="s">
        <v>18</v>
      </c>
      <c r="P1" s="2" t="s">
        <v>12</v>
      </c>
      <c r="Q1" s="2" t="s">
        <v>13</v>
      </c>
      <c r="R1" s="2" t="s">
        <v>26</v>
      </c>
      <c r="S1" s="2" t="s">
        <v>27</v>
      </c>
      <c r="T1" s="2" t="s">
        <v>15</v>
      </c>
      <c r="U1" s="2" t="s">
        <v>14</v>
      </c>
      <c r="V1" s="2" t="s">
        <v>17</v>
      </c>
      <c r="W1" s="2" t="s">
        <v>16</v>
      </c>
    </row>
    <row r="2" spans="1:23" ht="15.6" thickBot="1" x14ac:dyDescent="0.3">
      <c r="A2" s="87"/>
      <c r="B2" s="88"/>
      <c r="C2" s="120" t="str">
        <f ca="1">IF(PORTADA!$E$35="A",W2,"")</f>
        <v>Test, compuesto por 0 preguntas</v>
      </c>
      <c r="D2" s="85"/>
      <c r="E2" s="90"/>
      <c r="F2" s="91"/>
      <c r="J2" s="8">
        <f>COUNTA(H:H)-COUNT(H:H)</f>
        <v>0</v>
      </c>
      <c r="K2" s="2">
        <f>SUM(K3:K1048576)</f>
        <v>0</v>
      </c>
      <c r="L2" s="2">
        <f>SUM(L3:L1048576)</f>
        <v>0</v>
      </c>
      <c r="M2" s="2">
        <f>SUM(M3:M52)</f>
        <v>0</v>
      </c>
      <c r="N2" s="2">
        <f>K2+L2</f>
        <v>0</v>
      </c>
      <c r="O2" s="2" t="e">
        <f>+N2/J2</f>
        <v>#DIV/0!</v>
      </c>
      <c r="P2" s="2">
        <f>+K2+M2</f>
        <v>0</v>
      </c>
      <c r="Q2" s="2" t="e">
        <f>ROUND(P2/(K2+L2)*10,2)</f>
        <v>#DIV/0!</v>
      </c>
      <c r="R2" s="2" t="e">
        <f>ROUND(P2/J2*10,2)</f>
        <v>#DIV/0!</v>
      </c>
      <c r="S2" s="2" t="e">
        <f>CONCATENATE("puntual: ", Q2,"   Nota final: ", R2)</f>
        <v>#DIV/0!</v>
      </c>
      <c r="T2" s="2" t="e">
        <f>CONCATENATE("Evolución: ", J2," preguntas, ",K2," aciertos, ",L2," errores, ",P2," puntos.   Nota ",S2)</f>
        <v>#DIV/0!</v>
      </c>
      <c r="U2" s="2" t="str">
        <f>CONCATENATE("Test, compuesto por ",J2," preguntas")</f>
        <v>Test, compuesto por 0 preguntas</v>
      </c>
      <c r="V2" s="2" t="str">
        <f>IF(E2="X",U2,IF(N2&gt;0,T2,U2))</f>
        <v>Test, compuesto por 0 preguntas</v>
      </c>
      <c r="W2" s="2" t="str">
        <f ca="1">IF(PORTADA!E35="A",V2,U2)</f>
        <v>Test, compuesto por 0 preguntas</v>
      </c>
    </row>
    <row r="3" spans="1:23" ht="15" x14ac:dyDescent="0.25">
      <c r="A3" s="92"/>
      <c r="B3" s="93"/>
      <c r="C3" s="121"/>
      <c r="J3" s="4">
        <f>LOOKUP(I1+1,DATOS!B:B,DATOS!A:A)-I5</f>
        <v>20</v>
      </c>
      <c r="K3" s="4" t="s">
        <v>8</v>
      </c>
    </row>
    <row r="4" spans="1:23" ht="15" x14ac:dyDescent="0.25">
      <c r="A4" s="92"/>
      <c r="B4" s="93"/>
      <c r="C4" s="121"/>
    </row>
    <row r="5" spans="1:23" ht="15" x14ac:dyDescent="0.25">
      <c r="A5" s="92"/>
      <c r="B5" s="97"/>
      <c r="C5" s="122" t="str">
        <f ca="1">IF(PORTADA!$E$35="A",CONCATENATE(J5,".- ",G5),"")</f>
        <v>1.- 0</v>
      </c>
      <c r="D5" s="99"/>
      <c r="E5" s="92"/>
      <c r="F5" s="92"/>
      <c r="G5" s="15">
        <f>LOOKUP(I5,DATOS!A:A,DATOS!G:G)</f>
        <v>0</v>
      </c>
      <c r="H5" s="15">
        <f>LOOKUP(I5,DATOS!A:A,DATOS!N:N)</f>
        <v>0</v>
      </c>
      <c r="I5" s="10">
        <f>LOOKUP(I1,DATOS!B:B,DATOS!A:A)</f>
        <v>121</v>
      </c>
      <c r="J5" s="7">
        <v>1</v>
      </c>
      <c r="K5" s="5" t="s">
        <v>32</v>
      </c>
      <c r="L5" s="5" t="s">
        <v>33</v>
      </c>
      <c r="M5" s="5" t="s">
        <v>38</v>
      </c>
      <c r="N5" s="5" t="s">
        <v>34</v>
      </c>
      <c r="O5" s="5" t="s">
        <v>35</v>
      </c>
      <c r="P5" s="5" t="s">
        <v>36</v>
      </c>
      <c r="Q5" s="5" t="str">
        <f>CONCATENATE("X",H5)</f>
        <v>X0</v>
      </c>
      <c r="R5" s="5" t="s">
        <v>37</v>
      </c>
    </row>
    <row r="6" spans="1:23" ht="15" x14ac:dyDescent="0.25">
      <c r="A6" s="131">
        <f ca="1">IF($E$2="X",0,IF(J7&gt;2,H5,J7))</f>
        <v>0</v>
      </c>
      <c r="B6" s="100"/>
      <c r="C6" s="123" t="str">
        <f ca="1">IF(PORTADA!$E$35="A",CONCATENATE(I6," ",G6),"")</f>
        <v>a)  0</v>
      </c>
      <c r="D6" s="102"/>
      <c r="G6" s="13">
        <f>LOOKUP(I5,DATOS!A:A,DATOS!J:J)</f>
        <v>0</v>
      </c>
      <c r="I6" s="10" t="s">
        <v>44</v>
      </c>
      <c r="J6" s="5" t="s">
        <v>5</v>
      </c>
      <c r="K6" s="5">
        <f>IF(L6&gt;0,0,O6)</f>
        <v>0</v>
      </c>
      <c r="L6" s="5">
        <f>IF(O7&gt;0,1,0)</f>
        <v>0</v>
      </c>
      <c r="M6" s="5">
        <f>IF(L6=1,-1/COUNTA(P6:P9),0)</f>
        <v>0</v>
      </c>
      <c r="N6" s="5">
        <f>COUNTA(B6:B9)</f>
        <v>0</v>
      </c>
      <c r="O6" s="5">
        <f>COUNTIF(Q6:Q9,Q5)</f>
        <v>0</v>
      </c>
      <c r="P6" s="6" t="s">
        <v>0</v>
      </c>
      <c r="Q6" s="5" t="str">
        <f>CONCATENATE(B6,P6)</f>
        <v>A</v>
      </c>
      <c r="R6" s="5">
        <f>IF(O6&gt;0,O6+N6,N6*3)</f>
        <v>0</v>
      </c>
    </row>
    <row r="7" spans="1:23" ht="15" x14ac:dyDescent="0.25">
      <c r="A7" s="131"/>
      <c r="B7" s="100"/>
      <c r="C7" s="123" t="str">
        <f ca="1">IF(PORTADA!$E$35="A",CONCATENATE(I7," ",G7),"")</f>
        <v>b)  0</v>
      </c>
      <c r="D7" s="102"/>
      <c r="G7" s="13">
        <f>LOOKUP(I5,DATOS!A:A,DATOS!K:K)</f>
        <v>0</v>
      </c>
      <c r="I7" s="10" t="s">
        <v>45</v>
      </c>
      <c r="J7" s="5">
        <f ca="1">IF(PORTADA!$E$35="A",R6,0)</f>
        <v>0</v>
      </c>
      <c r="K7" s="5"/>
      <c r="L7" s="5"/>
      <c r="M7" s="5"/>
      <c r="N7" s="5"/>
      <c r="O7" s="5">
        <f>N6-O6</f>
        <v>0</v>
      </c>
      <c r="P7" s="6" t="s">
        <v>1</v>
      </c>
      <c r="Q7" s="5" t="str">
        <f>CONCATENATE(B7,P7)</f>
        <v>B</v>
      </c>
      <c r="R7" s="5"/>
    </row>
    <row r="8" spans="1:23" ht="15" x14ac:dyDescent="0.25">
      <c r="A8" s="131"/>
      <c r="B8" s="100"/>
      <c r="C8" s="123" t="str">
        <f ca="1">IF(PORTADA!$E$35="A",CONCATENATE(I8," ",G8),"")</f>
        <v>c)  0</v>
      </c>
      <c r="D8" s="102"/>
      <c r="G8" s="13">
        <f>LOOKUP(I5,DATOS!A:A,DATOS!L:L)</f>
        <v>0</v>
      </c>
      <c r="I8" s="10" t="s">
        <v>46</v>
      </c>
      <c r="J8" s="5"/>
      <c r="K8" s="5"/>
      <c r="L8" s="5"/>
      <c r="M8" s="5"/>
      <c r="N8" s="5"/>
      <c r="O8" s="5"/>
      <c r="P8" s="6" t="s">
        <v>2</v>
      </c>
      <c r="Q8" s="5" t="str">
        <f>CONCATENATE(B8,P8)</f>
        <v>C</v>
      </c>
      <c r="R8" s="5"/>
    </row>
    <row r="9" spans="1:23" ht="15" x14ac:dyDescent="0.25">
      <c r="A9" s="131"/>
      <c r="B9" s="100"/>
      <c r="C9" s="123" t="str">
        <f ca="1">IF(PORTADA!$E$35="A",CONCATENATE(I9," ",G9),"")</f>
        <v>d) 0</v>
      </c>
      <c r="D9" s="102"/>
      <c r="G9" s="13">
        <f>LOOKUP(I5,DATOS!A:A,DATOS!M:M)</f>
        <v>0</v>
      </c>
      <c r="I9" s="10" t="s">
        <v>47</v>
      </c>
      <c r="J9" s="17">
        <f>LOOKUP(I5,DATOS!A:A,DATOS!F:F)</f>
        <v>1</v>
      </c>
      <c r="K9" s="18" t="str">
        <f>LOOKUP(I5,DATOS!A:A,DATOS!D:D)</f>
        <v>TEST 7</v>
      </c>
      <c r="L9" s="16" t="str">
        <f>IF(J9=J5,"","FIN")</f>
        <v/>
      </c>
      <c r="M9" s="5"/>
      <c r="N9" s="5"/>
      <c r="O9" s="5"/>
      <c r="P9" s="6" t="s">
        <v>3</v>
      </c>
      <c r="Q9" s="5" t="str">
        <f>CONCATENATE(B9,P9)</f>
        <v>D</v>
      </c>
      <c r="R9" s="5"/>
    </row>
    <row r="10" spans="1:23" ht="15" x14ac:dyDescent="0.25">
      <c r="A10" s="92"/>
      <c r="B10" s="103"/>
      <c r="C10" s="126"/>
      <c r="D10" s="104"/>
    </row>
    <row r="11" spans="1:23" ht="15" x14ac:dyDescent="0.25">
      <c r="A11" s="92"/>
      <c r="B11" s="97"/>
      <c r="C11" s="122" t="str">
        <f ca="1">IF(PORTADA!$E$35="A",CONCATENATE(J11,".- ",G11),"")</f>
        <v>2.- 0</v>
      </c>
      <c r="D11" s="99"/>
      <c r="E11" s="92"/>
      <c r="F11" s="92"/>
      <c r="G11" s="15">
        <f>IF(L15="FIN","",LOOKUP(I11,DATOS!A:A,DATOS!G:G))</f>
        <v>0</v>
      </c>
      <c r="H11" s="15">
        <f>IF(L15="FIN",0,LOOKUP(I11,DATOS!A:A,DATOS!N:N))</f>
        <v>0</v>
      </c>
      <c r="I11" s="10">
        <f>+I5+1</f>
        <v>122</v>
      </c>
      <c r="J11" s="7">
        <f>+J5+1</f>
        <v>2</v>
      </c>
      <c r="K11" s="5" t="s">
        <v>32</v>
      </c>
      <c r="L11" s="5" t="s">
        <v>33</v>
      </c>
      <c r="M11" s="5" t="s">
        <v>38</v>
      </c>
      <c r="N11" s="5" t="s">
        <v>34</v>
      </c>
      <c r="O11" s="5" t="s">
        <v>35</v>
      </c>
      <c r="P11" s="5" t="s">
        <v>36</v>
      </c>
      <c r="Q11" s="5" t="str">
        <f>CONCATENATE("X",H11)</f>
        <v>X0</v>
      </c>
      <c r="R11" s="5" t="s">
        <v>37</v>
      </c>
    </row>
    <row r="12" spans="1:23" ht="15" x14ac:dyDescent="0.25">
      <c r="A12" s="131">
        <f ca="1">IF($E$2="X",0,IF(J13&gt;2,H11,J13))</f>
        <v>0</v>
      </c>
      <c r="B12" s="100"/>
      <c r="C12" s="123" t="str">
        <f ca="1">IF(PORTADA!$E$35="A",CONCATENATE(I12," ",G12),"")</f>
        <v>a)  0</v>
      </c>
      <c r="D12" s="102"/>
      <c r="G12" s="13">
        <f>IF(L15="FIN","",LOOKUP(I11,DATOS!A:A,DATOS!J:J))</f>
        <v>0</v>
      </c>
      <c r="I12" s="10" t="s">
        <v>44</v>
      </c>
      <c r="J12" s="5" t="s">
        <v>5</v>
      </c>
      <c r="K12" s="5">
        <f>IF(L12&gt;0,0,O12)</f>
        <v>0</v>
      </c>
      <c r="L12" s="5">
        <f>IF(O13&gt;0,1,0)</f>
        <v>0</v>
      </c>
      <c r="M12" s="5">
        <f>IF(L12=1,-1/COUNTA(P12:P15),0)</f>
        <v>0</v>
      </c>
      <c r="N12" s="5">
        <f>COUNTA(B12:B15)</f>
        <v>0</v>
      </c>
      <c r="O12" s="5">
        <f>COUNTIF(Q12:Q15,Q11)</f>
        <v>0</v>
      </c>
      <c r="P12" s="6" t="s">
        <v>0</v>
      </c>
      <c r="Q12" s="5" t="str">
        <f>CONCATENATE(B12,P12)</f>
        <v>A</v>
      </c>
      <c r="R12" s="5">
        <f>IF(O12&gt;0,O12+N12,N12*3)</f>
        <v>0</v>
      </c>
    </row>
    <row r="13" spans="1:23" ht="15" x14ac:dyDescent="0.25">
      <c r="A13" s="131"/>
      <c r="B13" s="100"/>
      <c r="C13" s="123" t="str">
        <f ca="1">IF(PORTADA!$E$35="A",CONCATENATE(I13," ",G13),"")</f>
        <v>b)  0</v>
      </c>
      <c r="D13" s="102"/>
      <c r="G13" s="13">
        <f>IF(L15="FIN","",LOOKUP(I11,DATOS!A:A,DATOS!K:K))</f>
        <v>0</v>
      </c>
      <c r="I13" s="10" t="s">
        <v>45</v>
      </c>
      <c r="J13" s="5">
        <f ca="1">IF(PORTADA!$E$35="A",R12,0)</f>
        <v>0</v>
      </c>
      <c r="K13" s="5"/>
      <c r="L13" s="5"/>
      <c r="M13" s="5"/>
      <c r="N13" s="5"/>
      <c r="O13" s="5">
        <f>N12-O12</f>
        <v>0</v>
      </c>
      <c r="P13" s="6" t="s">
        <v>1</v>
      </c>
      <c r="Q13" s="5" t="str">
        <f>CONCATENATE(B13,P13)</f>
        <v>B</v>
      </c>
      <c r="R13" s="5"/>
    </row>
    <row r="14" spans="1:23" ht="15" x14ac:dyDescent="0.25">
      <c r="A14" s="131"/>
      <c r="B14" s="100"/>
      <c r="C14" s="123" t="str">
        <f ca="1">IF(PORTADA!$E$35="A",CONCATENATE(I14," ",G14),"")</f>
        <v>c)  0</v>
      </c>
      <c r="D14" s="102"/>
      <c r="G14" s="13">
        <f>IF(L15="FIN","",LOOKUP(I11,DATOS!A:A,DATOS!L:L))</f>
        <v>0</v>
      </c>
      <c r="I14" s="10" t="s">
        <v>46</v>
      </c>
      <c r="J14" s="5"/>
      <c r="K14" s="5"/>
      <c r="L14" s="5"/>
      <c r="M14" s="5"/>
      <c r="N14" s="5"/>
      <c r="O14" s="5"/>
      <c r="P14" s="6" t="s">
        <v>2</v>
      </c>
      <c r="Q14" s="5" t="str">
        <f>CONCATENATE(B14,P14)</f>
        <v>C</v>
      </c>
      <c r="R14" s="5"/>
    </row>
    <row r="15" spans="1:23" ht="15" x14ac:dyDescent="0.25">
      <c r="A15" s="131"/>
      <c r="B15" s="100"/>
      <c r="C15" s="123" t="str">
        <f ca="1">IF(PORTADA!$E$35="A",CONCATENATE(I15," ",G15),"")</f>
        <v>d) 0</v>
      </c>
      <c r="D15" s="102"/>
      <c r="G15" s="13">
        <f>IF(L15="FIN","",LOOKUP(I11,DATOS!A:A,DATOS!M:M))</f>
        <v>0</v>
      </c>
      <c r="I15" s="10" t="s">
        <v>47</v>
      </c>
      <c r="J15" s="17">
        <f>LOOKUP(I11,DATOS!A:A,DATOS!F:F)</f>
        <v>2</v>
      </c>
      <c r="K15" s="18" t="str">
        <f>LOOKUP(I11,DATOS!A:A,DATOS!D:D)</f>
        <v>TEST 7</v>
      </c>
      <c r="L15" s="16" t="str">
        <f>IF(J15=J11,"","FIN")</f>
        <v/>
      </c>
      <c r="M15" s="5"/>
      <c r="N15" s="5"/>
      <c r="O15" s="5"/>
      <c r="P15" s="6" t="s">
        <v>3</v>
      </c>
      <c r="Q15" s="5" t="str">
        <f>CONCATENATE(B15,P15)</f>
        <v>D</v>
      </c>
      <c r="R15" s="5"/>
    </row>
    <row r="16" spans="1:23" ht="15" x14ac:dyDescent="0.25">
      <c r="A16" s="92"/>
      <c r="B16" s="103"/>
      <c r="C16" s="126"/>
      <c r="D16" s="104"/>
    </row>
    <row r="17" spans="1:18" ht="15" x14ac:dyDescent="0.25">
      <c r="A17" s="92"/>
      <c r="B17" s="97"/>
      <c r="C17" s="122" t="str">
        <f ca="1">IF(PORTADA!$E$35="A",CONCATENATE(J17,".- ",G17),"")</f>
        <v>3.- 0</v>
      </c>
      <c r="D17" s="99"/>
      <c r="E17" s="92"/>
      <c r="F17" s="92"/>
      <c r="G17" s="15">
        <f>IF(L21="FIN","",LOOKUP(I17,DATOS!A:A,DATOS!G:G))</f>
        <v>0</v>
      </c>
      <c r="H17" s="15">
        <f>IF(L21="FIN",0,LOOKUP(I17,DATOS!A:A,DATOS!N:N))</f>
        <v>0</v>
      </c>
      <c r="I17" s="10">
        <f>+I11+1</f>
        <v>123</v>
      </c>
      <c r="J17" s="7">
        <f>+J11+1</f>
        <v>3</v>
      </c>
      <c r="K17" s="5" t="s">
        <v>32</v>
      </c>
      <c r="L17" s="5" t="s">
        <v>33</v>
      </c>
      <c r="M17" s="5" t="s">
        <v>38</v>
      </c>
      <c r="N17" s="5" t="s">
        <v>34</v>
      </c>
      <c r="O17" s="5" t="s">
        <v>35</v>
      </c>
      <c r="P17" s="5" t="s">
        <v>36</v>
      </c>
      <c r="Q17" s="5" t="str">
        <f>CONCATENATE("X",H17)</f>
        <v>X0</v>
      </c>
      <c r="R17" s="5" t="s">
        <v>37</v>
      </c>
    </row>
    <row r="18" spans="1:18" ht="15" x14ac:dyDescent="0.25">
      <c r="A18" s="131">
        <f ca="1">IF($E$2="X",0,IF(J19&gt;2,H17,J19))</f>
        <v>0</v>
      </c>
      <c r="B18" s="100"/>
      <c r="C18" s="123" t="str">
        <f ca="1">IF(PORTADA!$E$35="A",CONCATENATE(I18," ",G18),"")</f>
        <v>a)  0</v>
      </c>
      <c r="D18" s="102"/>
      <c r="G18" s="13">
        <f>IF(L21="FIN","",LOOKUP(I17,DATOS!A:A,DATOS!J:J))</f>
        <v>0</v>
      </c>
      <c r="I18" s="10" t="s">
        <v>44</v>
      </c>
      <c r="J18" s="5" t="s">
        <v>5</v>
      </c>
      <c r="K18" s="5">
        <f>IF(L18&gt;0,0,O18)</f>
        <v>0</v>
      </c>
      <c r="L18" s="5">
        <f>IF(O19&gt;0,1,0)</f>
        <v>0</v>
      </c>
      <c r="M18" s="5">
        <f>IF(L18=1,-1/COUNTA(P18:P21),0)</f>
        <v>0</v>
      </c>
      <c r="N18" s="5">
        <f>COUNTA(B18:B21)</f>
        <v>0</v>
      </c>
      <c r="O18" s="5">
        <f>COUNTIF(Q18:Q21,Q17)</f>
        <v>0</v>
      </c>
      <c r="P18" s="6" t="s">
        <v>0</v>
      </c>
      <c r="Q18" s="5" t="str">
        <f>CONCATENATE(B18,P18)</f>
        <v>A</v>
      </c>
      <c r="R18" s="5">
        <f>IF(O18&gt;0,O18+N18,N18*3)</f>
        <v>0</v>
      </c>
    </row>
    <row r="19" spans="1:18" ht="15" x14ac:dyDescent="0.25">
      <c r="A19" s="131"/>
      <c r="B19" s="100"/>
      <c r="C19" s="123" t="str">
        <f ca="1">IF(PORTADA!$E$35="A",CONCATENATE(I19," ",G19),"")</f>
        <v>b)  0</v>
      </c>
      <c r="D19" s="102"/>
      <c r="G19" s="13">
        <f>IF(L21="FIN","",LOOKUP(I17,DATOS!A:A,DATOS!K:K))</f>
        <v>0</v>
      </c>
      <c r="I19" s="10" t="s">
        <v>45</v>
      </c>
      <c r="J19" s="5">
        <f ca="1">IF(PORTADA!$E$35="A",R18,0)</f>
        <v>0</v>
      </c>
      <c r="K19" s="5"/>
      <c r="L19" s="5"/>
      <c r="M19" s="5"/>
      <c r="N19" s="5"/>
      <c r="O19" s="5">
        <f>N18-O18</f>
        <v>0</v>
      </c>
      <c r="P19" s="6" t="s">
        <v>1</v>
      </c>
      <c r="Q19" s="5" t="str">
        <f>CONCATENATE(B19,P19)</f>
        <v>B</v>
      </c>
      <c r="R19" s="5"/>
    </row>
    <row r="20" spans="1:18" ht="15" x14ac:dyDescent="0.25">
      <c r="A20" s="131"/>
      <c r="B20" s="100"/>
      <c r="C20" s="123" t="str">
        <f ca="1">IF(PORTADA!$E$35="A",CONCATENATE(I20," ",G20),"")</f>
        <v>c)  0</v>
      </c>
      <c r="D20" s="102"/>
      <c r="G20" s="13">
        <f>IF(L21="FIN","",LOOKUP(I17,DATOS!A:A,DATOS!L:L))</f>
        <v>0</v>
      </c>
      <c r="I20" s="10" t="s">
        <v>46</v>
      </c>
      <c r="J20" s="5"/>
      <c r="K20" s="5"/>
      <c r="L20" s="5"/>
      <c r="M20" s="5"/>
      <c r="N20" s="5"/>
      <c r="O20" s="5"/>
      <c r="P20" s="6" t="s">
        <v>2</v>
      </c>
      <c r="Q20" s="5" t="str">
        <f>CONCATENATE(B20,P20)</f>
        <v>C</v>
      </c>
      <c r="R20" s="5"/>
    </row>
    <row r="21" spans="1:18" ht="15" x14ac:dyDescent="0.25">
      <c r="A21" s="131"/>
      <c r="B21" s="100"/>
      <c r="C21" s="123" t="str">
        <f ca="1">IF(PORTADA!$E$35="A",CONCATENATE(I21," ",G21),"")</f>
        <v>d) 0</v>
      </c>
      <c r="D21" s="102"/>
      <c r="G21" s="13">
        <f>IF(L21="FIN","",LOOKUP(I17,DATOS!A:A,DATOS!M:M))</f>
        <v>0</v>
      </c>
      <c r="I21" s="10" t="s">
        <v>47</v>
      </c>
      <c r="J21" s="17">
        <f>LOOKUP(I17,DATOS!A:A,DATOS!F:F)</f>
        <v>3</v>
      </c>
      <c r="K21" s="18" t="str">
        <f>LOOKUP(I17,DATOS!A:A,DATOS!D:D)</f>
        <v>TEST 7</v>
      </c>
      <c r="L21" s="16" t="str">
        <f>IF(J21=J17,"","FIN")</f>
        <v/>
      </c>
      <c r="M21" s="5"/>
      <c r="N21" s="5"/>
      <c r="O21" s="5"/>
      <c r="P21" s="6" t="s">
        <v>3</v>
      </c>
      <c r="Q21" s="5" t="str">
        <f>CONCATENATE(B21,P21)</f>
        <v>D</v>
      </c>
      <c r="R21" s="5"/>
    </row>
    <row r="22" spans="1:18" ht="15" x14ac:dyDescent="0.25">
      <c r="A22" s="92"/>
      <c r="B22" s="103"/>
      <c r="C22" s="126"/>
      <c r="D22" s="104"/>
    </row>
    <row r="23" spans="1:18" ht="15" x14ac:dyDescent="0.25">
      <c r="A23" s="92"/>
      <c r="B23" s="97"/>
      <c r="C23" s="122" t="str">
        <f ca="1">IF(PORTADA!$E$35="A",CONCATENATE(J23,".- ",G23),"")</f>
        <v>4.- 0</v>
      </c>
      <c r="D23" s="99"/>
      <c r="E23" s="92"/>
      <c r="F23" s="92"/>
      <c r="G23" s="15">
        <f>IF(L27="FIN","",LOOKUP(I23,DATOS!A:A,DATOS!G:G))</f>
        <v>0</v>
      </c>
      <c r="H23" s="15">
        <f>IF(L27="FIN",0,LOOKUP(I23,DATOS!A:A,DATOS!N:N))</f>
        <v>0</v>
      </c>
      <c r="I23" s="10">
        <f>+I17+1</f>
        <v>124</v>
      </c>
      <c r="J23" s="7">
        <f>+J17+1</f>
        <v>4</v>
      </c>
      <c r="K23" s="5" t="s">
        <v>32</v>
      </c>
      <c r="L23" s="5" t="s">
        <v>33</v>
      </c>
      <c r="M23" s="5" t="s">
        <v>38</v>
      </c>
      <c r="N23" s="5" t="s">
        <v>34</v>
      </c>
      <c r="O23" s="5" t="s">
        <v>35</v>
      </c>
      <c r="P23" s="5" t="s">
        <v>36</v>
      </c>
      <c r="Q23" s="5" t="str">
        <f>CONCATENATE("X",H23)</f>
        <v>X0</v>
      </c>
      <c r="R23" s="5" t="s">
        <v>37</v>
      </c>
    </row>
    <row r="24" spans="1:18" ht="15" x14ac:dyDescent="0.25">
      <c r="A24" s="131">
        <f ca="1">IF($E$2="X",0,IF(J25&gt;2,H23,J25))</f>
        <v>0</v>
      </c>
      <c r="B24" s="100"/>
      <c r="C24" s="123" t="str">
        <f ca="1">IF(PORTADA!$E$35="A",CONCATENATE(I24," ",G24),"")</f>
        <v>a)  0</v>
      </c>
      <c r="D24" s="102"/>
      <c r="G24" s="13">
        <f>IF(L27="FIN","",LOOKUP(I23,DATOS!A:A,DATOS!J:J))</f>
        <v>0</v>
      </c>
      <c r="I24" s="10" t="s">
        <v>44</v>
      </c>
      <c r="J24" s="5" t="s">
        <v>5</v>
      </c>
      <c r="K24" s="5">
        <f>IF(L24&gt;0,0,O24)</f>
        <v>0</v>
      </c>
      <c r="L24" s="5">
        <f>IF(O25&gt;0,1,0)</f>
        <v>0</v>
      </c>
      <c r="M24" s="5">
        <f>IF(L24=1,-1/COUNTA(P24:P27),0)</f>
        <v>0</v>
      </c>
      <c r="N24" s="5">
        <f>COUNTA(B24:B27)</f>
        <v>0</v>
      </c>
      <c r="O24" s="5">
        <f>COUNTIF(Q24:Q27,Q23)</f>
        <v>0</v>
      </c>
      <c r="P24" s="6" t="s">
        <v>0</v>
      </c>
      <c r="Q24" s="5" t="str">
        <f>CONCATENATE(B24,P24)</f>
        <v>A</v>
      </c>
      <c r="R24" s="5">
        <f>IF(O24&gt;0,O24+N24,N24*3)</f>
        <v>0</v>
      </c>
    </row>
    <row r="25" spans="1:18" ht="15" x14ac:dyDescent="0.25">
      <c r="A25" s="131"/>
      <c r="B25" s="100"/>
      <c r="C25" s="123" t="str">
        <f ca="1">IF(PORTADA!$E$35="A",CONCATENATE(I25," ",G25),"")</f>
        <v>b)  0</v>
      </c>
      <c r="D25" s="102"/>
      <c r="G25" s="13">
        <f>IF(L27="FIN","",LOOKUP(I23,DATOS!A:A,DATOS!K:K))</f>
        <v>0</v>
      </c>
      <c r="I25" s="10" t="s">
        <v>45</v>
      </c>
      <c r="J25" s="5">
        <f ca="1">IF(PORTADA!$E$35="A",R24,0)</f>
        <v>0</v>
      </c>
      <c r="K25" s="5"/>
      <c r="L25" s="5"/>
      <c r="M25" s="5"/>
      <c r="N25" s="5"/>
      <c r="O25" s="5">
        <f>N24-O24</f>
        <v>0</v>
      </c>
      <c r="P25" s="6" t="s">
        <v>1</v>
      </c>
      <c r="Q25" s="5" t="str">
        <f>CONCATENATE(B25,P25)</f>
        <v>B</v>
      </c>
      <c r="R25" s="5"/>
    </row>
    <row r="26" spans="1:18" ht="15" x14ac:dyDescent="0.25">
      <c r="A26" s="131"/>
      <c r="B26" s="100"/>
      <c r="C26" s="123" t="str">
        <f ca="1">IF(PORTADA!$E$35="A",CONCATENATE(I26," ",G26),"")</f>
        <v>c)  0</v>
      </c>
      <c r="D26" s="102"/>
      <c r="G26" s="13">
        <f>IF(L27="FIN","",LOOKUP(I23,DATOS!A:A,DATOS!L:L))</f>
        <v>0</v>
      </c>
      <c r="I26" s="10" t="s">
        <v>46</v>
      </c>
      <c r="J26" s="5"/>
      <c r="K26" s="5"/>
      <c r="L26" s="5"/>
      <c r="M26" s="5"/>
      <c r="N26" s="5"/>
      <c r="O26" s="5"/>
      <c r="P26" s="6" t="s">
        <v>2</v>
      </c>
      <c r="Q26" s="5" t="str">
        <f>CONCATENATE(B26,P26)</f>
        <v>C</v>
      </c>
      <c r="R26" s="5"/>
    </row>
    <row r="27" spans="1:18" ht="15" x14ac:dyDescent="0.25">
      <c r="A27" s="131"/>
      <c r="B27" s="100"/>
      <c r="C27" s="123" t="str">
        <f ca="1">IF(PORTADA!$E$35="A",CONCATENATE(I27," ",G27),"")</f>
        <v>d) 0</v>
      </c>
      <c r="D27" s="102"/>
      <c r="G27" s="13">
        <f>IF(L27="FIN","",LOOKUP(I23,DATOS!A:A,DATOS!M:M))</f>
        <v>0</v>
      </c>
      <c r="I27" s="10" t="s">
        <v>47</v>
      </c>
      <c r="J27" s="17">
        <f>LOOKUP(I23,DATOS!A:A,DATOS!F:F)</f>
        <v>4</v>
      </c>
      <c r="K27" s="18" t="str">
        <f>LOOKUP(I23,DATOS!A:A,DATOS!D:D)</f>
        <v>TEST 7</v>
      </c>
      <c r="L27" s="16" t="str">
        <f>IF(J27=J23,"","FIN")</f>
        <v/>
      </c>
      <c r="M27" s="5"/>
      <c r="N27" s="5"/>
      <c r="O27" s="5"/>
      <c r="P27" s="6" t="s">
        <v>3</v>
      </c>
      <c r="Q27" s="5" t="str">
        <f>CONCATENATE(B27,P27)</f>
        <v>D</v>
      </c>
      <c r="R27" s="5"/>
    </row>
    <row r="28" spans="1:18" ht="15" x14ac:dyDescent="0.25">
      <c r="A28" s="92"/>
      <c r="B28" s="103"/>
      <c r="C28" s="126"/>
      <c r="D28" s="104"/>
    </row>
    <row r="29" spans="1:18" ht="15" x14ac:dyDescent="0.25">
      <c r="A29" s="92"/>
      <c r="B29" s="97"/>
      <c r="C29" s="122" t="str">
        <f ca="1">IF(PORTADA!$E$35="A",CONCATENATE(J29,".- ",G29),"")</f>
        <v>5.- 0</v>
      </c>
      <c r="D29" s="99"/>
      <c r="E29" s="92"/>
      <c r="F29" s="92"/>
      <c r="G29" s="15">
        <f>IF(L33="FIN","",LOOKUP(I29,DATOS!A:A,DATOS!G:G))</f>
        <v>0</v>
      </c>
      <c r="H29" s="15">
        <f>IF(L33="FIN",0,LOOKUP(I29,DATOS!A:A,DATOS!N:N))</f>
        <v>0</v>
      </c>
      <c r="I29" s="10">
        <f>+I23+1</f>
        <v>125</v>
      </c>
      <c r="J29" s="7">
        <f>+J23+1</f>
        <v>5</v>
      </c>
      <c r="K29" s="5" t="s">
        <v>32</v>
      </c>
      <c r="L29" s="5" t="s">
        <v>33</v>
      </c>
      <c r="M29" s="5" t="s">
        <v>38</v>
      </c>
      <c r="N29" s="5" t="s">
        <v>34</v>
      </c>
      <c r="O29" s="5" t="s">
        <v>35</v>
      </c>
      <c r="P29" s="5" t="s">
        <v>36</v>
      </c>
      <c r="Q29" s="5" t="str">
        <f>CONCATENATE("X",H29)</f>
        <v>X0</v>
      </c>
      <c r="R29" s="5" t="s">
        <v>37</v>
      </c>
    </row>
    <row r="30" spans="1:18" ht="15" x14ac:dyDescent="0.25">
      <c r="A30" s="131">
        <f ca="1">IF($E$2="X",0,IF(J31&gt;2,H29,J31))</f>
        <v>0</v>
      </c>
      <c r="B30" s="100"/>
      <c r="C30" s="123" t="str">
        <f ca="1">IF(PORTADA!$E$35="A",CONCATENATE(I30," ",G30),"")</f>
        <v>a)  0</v>
      </c>
      <c r="D30" s="102"/>
      <c r="G30" s="13">
        <f>IF(L33="FIN","",LOOKUP(I29,DATOS!A:A,DATOS!J:J))</f>
        <v>0</v>
      </c>
      <c r="I30" s="10" t="s">
        <v>44</v>
      </c>
      <c r="J30" s="5" t="s">
        <v>5</v>
      </c>
      <c r="K30" s="5">
        <f>IF(L30&gt;0,0,O30)</f>
        <v>0</v>
      </c>
      <c r="L30" s="5">
        <f>IF(O31&gt;0,1,0)</f>
        <v>0</v>
      </c>
      <c r="M30" s="5">
        <f>IF(L30=1,-1/COUNTA(P30:P33),0)</f>
        <v>0</v>
      </c>
      <c r="N30" s="5">
        <f>COUNTA(B30:B33)</f>
        <v>0</v>
      </c>
      <c r="O30" s="5">
        <f>COUNTIF(Q30:Q33,Q29)</f>
        <v>0</v>
      </c>
      <c r="P30" s="6" t="s">
        <v>0</v>
      </c>
      <c r="Q30" s="5" t="str">
        <f>CONCATENATE(B30,P30)</f>
        <v>A</v>
      </c>
      <c r="R30" s="5">
        <f>IF(O30&gt;0,O30+N30,N30*3)</f>
        <v>0</v>
      </c>
    </row>
    <row r="31" spans="1:18" ht="15" x14ac:dyDescent="0.25">
      <c r="A31" s="131"/>
      <c r="B31" s="100"/>
      <c r="C31" s="123" t="str">
        <f ca="1">IF(PORTADA!$E$35="A",CONCATENATE(I31," ",G31),"")</f>
        <v>b)  0</v>
      </c>
      <c r="D31" s="102"/>
      <c r="G31" s="13">
        <f>IF(L33="FIN","",LOOKUP(I29,DATOS!A:A,DATOS!K:K))</f>
        <v>0</v>
      </c>
      <c r="I31" s="10" t="s">
        <v>45</v>
      </c>
      <c r="J31" s="5">
        <f ca="1">IF(PORTADA!$E$35="A",R30,0)</f>
        <v>0</v>
      </c>
      <c r="K31" s="5"/>
      <c r="L31" s="5"/>
      <c r="M31" s="5"/>
      <c r="N31" s="5"/>
      <c r="O31" s="5">
        <f>N30-O30</f>
        <v>0</v>
      </c>
      <c r="P31" s="6" t="s">
        <v>1</v>
      </c>
      <c r="Q31" s="5" t="str">
        <f>CONCATENATE(B31,P31)</f>
        <v>B</v>
      </c>
      <c r="R31" s="5"/>
    </row>
    <row r="32" spans="1:18" ht="15" x14ac:dyDescent="0.25">
      <c r="A32" s="131"/>
      <c r="B32" s="100"/>
      <c r="C32" s="123" t="str">
        <f ca="1">IF(PORTADA!$E$35="A",CONCATENATE(I32," ",G32),"")</f>
        <v>c)  0</v>
      </c>
      <c r="D32" s="102"/>
      <c r="G32" s="13">
        <f>IF(L33="FIN","",LOOKUP(I29,DATOS!A:A,DATOS!L:L))</f>
        <v>0</v>
      </c>
      <c r="I32" s="10" t="s">
        <v>46</v>
      </c>
      <c r="J32" s="5"/>
      <c r="K32" s="5"/>
      <c r="L32" s="5"/>
      <c r="M32" s="5"/>
      <c r="N32" s="5"/>
      <c r="O32" s="5"/>
      <c r="P32" s="6" t="s">
        <v>2</v>
      </c>
      <c r="Q32" s="5" t="str">
        <f>CONCATENATE(B32,P32)</f>
        <v>C</v>
      </c>
      <c r="R32" s="5"/>
    </row>
    <row r="33" spans="1:18" ht="15" x14ac:dyDescent="0.25">
      <c r="A33" s="131"/>
      <c r="B33" s="100"/>
      <c r="C33" s="123" t="str">
        <f ca="1">IF(PORTADA!$E$35="A",CONCATENATE(I33," ",G33),"")</f>
        <v>d) 0</v>
      </c>
      <c r="D33" s="102"/>
      <c r="G33" s="13">
        <f>IF(L33="FIN","",LOOKUP(I29,DATOS!A:A,DATOS!M:M))</f>
        <v>0</v>
      </c>
      <c r="I33" s="10" t="s">
        <v>47</v>
      </c>
      <c r="J33" s="17">
        <f>LOOKUP(I29,DATOS!A:A,DATOS!F:F)</f>
        <v>5</v>
      </c>
      <c r="K33" s="18" t="str">
        <f>LOOKUP(I29,DATOS!A:A,DATOS!D:D)</f>
        <v>TEST 7</v>
      </c>
      <c r="L33" s="16" t="str">
        <f>IF(J33=J29,"","FIN")</f>
        <v/>
      </c>
      <c r="M33" s="5"/>
      <c r="N33" s="5"/>
      <c r="O33" s="5"/>
      <c r="P33" s="6" t="s">
        <v>3</v>
      </c>
      <c r="Q33" s="5" t="str">
        <f>CONCATENATE(B33,P33)</f>
        <v>D</v>
      </c>
      <c r="R33" s="5"/>
    </row>
    <row r="34" spans="1:18" ht="15" x14ac:dyDescent="0.25">
      <c r="A34" s="92"/>
      <c r="B34" s="103"/>
      <c r="C34" s="126"/>
      <c r="D34" s="104"/>
    </row>
    <row r="35" spans="1:18" ht="15" x14ac:dyDescent="0.25">
      <c r="A35" s="92"/>
      <c r="B35" s="97"/>
      <c r="C35" s="122" t="str">
        <f ca="1">IF(PORTADA!$E$35="A",CONCATENATE(J35,".- ",G35),"")</f>
        <v>6.- 0</v>
      </c>
      <c r="D35" s="99"/>
      <c r="E35" s="92"/>
      <c r="F35" s="92"/>
      <c r="G35" s="15">
        <f>IF(L39="FIN","",LOOKUP(I35,DATOS!A:A,DATOS!G:G))</f>
        <v>0</v>
      </c>
      <c r="H35" s="15">
        <f>IF(L39="FIN",0,LOOKUP(I35,DATOS!A:A,DATOS!N:N))</f>
        <v>0</v>
      </c>
      <c r="I35" s="10">
        <f>+I29+1</f>
        <v>126</v>
      </c>
      <c r="J35" s="7">
        <f>+J29+1</f>
        <v>6</v>
      </c>
      <c r="K35" s="5" t="s">
        <v>32</v>
      </c>
      <c r="L35" s="5" t="s">
        <v>33</v>
      </c>
      <c r="M35" s="5" t="s">
        <v>38</v>
      </c>
      <c r="N35" s="5" t="s">
        <v>34</v>
      </c>
      <c r="O35" s="5" t="s">
        <v>35</v>
      </c>
      <c r="P35" s="5" t="s">
        <v>36</v>
      </c>
      <c r="Q35" s="5" t="str">
        <f>CONCATENATE("X",H35)</f>
        <v>X0</v>
      </c>
      <c r="R35" s="5" t="s">
        <v>37</v>
      </c>
    </row>
    <row r="36" spans="1:18" ht="15" x14ac:dyDescent="0.25">
      <c r="A36" s="131">
        <f ca="1">IF($E$2="X",0,IF(J37&gt;2,H35,J37))</f>
        <v>0</v>
      </c>
      <c r="B36" s="100"/>
      <c r="C36" s="123" t="str">
        <f ca="1">IF(PORTADA!$E$35="A",CONCATENATE(I36," ",G36),"")</f>
        <v>a)  0</v>
      </c>
      <c r="D36" s="102"/>
      <c r="G36" s="13">
        <f>IF(L39="FIN","",LOOKUP(I35,DATOS!A:A,DATOS!J:J))</f>
        <v>0</v>
      </c>
      <c r="I36" s="10" t="s">
        <v>44</v>
      </c>
      <c r="J36" s="5" t="s">
        <v>5</v>
      </c>
      <c r="K36" s="5">
        <f>IF(L36&gt;0,0,O36)</f>
        <v>0</v>
      </c>
      <c r="L36" s="5">
        <f>IF(O37&gt;0,1,0)</f>
        <v>0</v>
      </c>
      <c r="M36" s="5">
        <f>IF(L36=1,-1/COUNTA(P36:P39),0)</f>
        <v>0</v>
      </c>
      <c r="N36" s="5">
        <f>COUNTA(B36:B39)</f>
        <v>0</v>
      </c>
      <c r="O36" s="5">
        <f>COUNTIF(Q36:Q39,Q35)</f>
        <v>0</v>
      </c>
      <c r="P36" s="6" t="s">
        <v>0</v>
      </c>
      <c r="Q36" s="5" t="str">
        <f>CONCATENATE(B36,P36)</f>
        <v>A</v>
      </c>
      <c r="R36" s="5">
        <f>IF(O36&gt;0,O36+N36,N36*3)</f>
        <v>0</v>
      </c>
    </row>
    <row r="37" spans="1:18" ht="15" x14ac:dyDescent="0.25">
      <c r="A37" s="131"/>
      <c r="B37" s="100"/>
      <c r="C37" s="123" t="str">
        <f ca="1">IF(PORTADA!$E$35="A",CONCATENATE(I37," ",G37),"")</f>
        <v>b)  0</v>
      </c>
      <c r="D37" s="102"/>
      <c r="G37" s="13">
        <f>IF(L39="FIN","",LOOKUP(I35,DATOS!A:A,DATOS!K:K))</f>
        <v>0</v>
      </c>
      <c r="I37" s="10" t="s">
        <v>45</v>
      </c>
      <c r="J37" s="5">
        <f ca="1">IF(PORTADA!$E$35="A",R36,0)</f>
        <v>0</v>
      </c>
      <c r="K37" s="5"/>
      <c r="L37" s="5"/>
      <c r="M37" s="5"/>
      <c r="N37" s="5"/>
      <c r="O37" s="5">
        <f>N36-O36</f>
        <v>0</v>
      </c>
      <c r="P37" s="6" t="s">
        <v>1</v>
      </c>
      <c r="Q37" s="5" t="str">
        <f>CONCATENATE(B37,P37)</f>
        <v>B</v>
      </c>
      <c r="R37" s="5"/>
    </row>
    <row r="38" spans="1:18" ht="15" x14ac:dyDescent="0.25">
      <c r="A38" s="131"/>
      <c r="B38" s="100"/>
      <c r="C38" s="123" t="str">
        <f ca="1">IF(PORTADA!$E$35="A",CONCATENATE(I38," ",G38),"")</f>
        <v>c)  0</v>
      </c>
      <c r="D38" s="102"/>
      <c r="G38" s="13">
        <f>IF(L39="FIN","",LOOKUP(I35,DATOS!A:A,DATOS!L:L))</f>
        <v>0</v>
      </c>
      <c r="I38" s="10" t="s">
        <v>46</v>
      </c>
      <c r="J38" s="5"/>
      <c r="K38" s="5"/>
      <c r="L38" s="5"/>
      <c r="M38" s="5"/>
      <c r="N38" s="5"/>
      <c r="O38" s="5"/>
      <c r="P38" s="6" t="s">
        <v>2</v>
      </c>
      <c r="Q38" s="5" t="str">
        <f>CONCATENATE(B38,P38)</f>
        <v>C</v>
      </c>
      <c r="R38" s="5"/>
    </row>
    <row r="39" spans="1:18" ht="15" x14ac:dyDescent="0.25">
      <c r="A39" s="131"/>
      <c r="B39" s="100"/>
      <c r="C39" s="123" t="str">
        <f ca="1">IF(PORTADA!$E$35="A",CONCATENATE(I39," ",G39),"")</f>
        <v>d) 0</v>
      </c>
      <c r="D39" s="102"/>
      <c r="G39" s="13">
        <f>IF(L39="FIN","",LOOKUP(I35,DATOS!A:A,DATOS!M:M))</f>
        <v>0</v>
      </c>
      <c r="I39" s="10" t="s">
        <v>47</v>
      </c>
      <c r="J39" s="17">
        <f>LOOKUP(I35,DATOS!A:A,DATOS!F:F)</f>
        <v>6</v>
      </c>
      <c r="K39" s="18" t="str">
        <f>LOOKUP(I35,DATOS!A:A,DATOS!D:D)</f>
        <v>TEST 7</v>
      </c>
      <c r="L39" s="16" t="str">
        <f>IF(J39=J35,"","FIN")</f>
        <v/>
      </c>
      <c r="M39" s="5"/>
      <c r="N39" s="5"/>
      <c r="O39" s="5"/>
      <c r="P39" s="6" t="s">
        <v>3</v>
      </c>
      <c r="Q39" s="5" t="str">
        <f>CONCATENATE(B39,P39)</f>
        <v>D</v>
      </c>
      <c r="R39" s="5"/>
    </row>
    <row r="40" spans="1:18" ht="15" x14ac:dyDescent="0.25">
      <c r="A40" s="92"/>
      <c r="B40" s="103"/>
      <c r="C40" s="126"/>
      <c r="D40" s="104"/>
    </row>
    <row r="41" spans="1:18" ht="15" x14ac:dyDescent="0.25">
      <c r="A41" s="92"/>
      <c r="B41" s="97"/>
      <c r="C41" s="122" t="str">
        <f ca="1">IF(PORTADA!$E$35="A",CONCATENATE(J41,".- ",G41),"")</f>
        <v>7.- 0</v>
      </c>
      <c r="D41" s="99"/>
      <c r="E41" s="92"/>
      <c r="F41" s="92"/>
      <c r="G41" s="15">
        <f>IF(L45="FIN","",LOOKUP(I41,DATOS!A:A,DATOS!G:G))</f>
        <v>0</v>
      </c>
      <c r="H41" s="15">
        <f>IF(L45="FIN",0,LOOKUP(I41,DATOS!A:A,DATOS!N:N))</f>
        <v>0</v>
      </c>
      <c r="I41" s="10">
        <f>+I35+1</f>
        <v>127</v>
      </c>
      <c r="J41" s="7">
        <f>+J35+1</f>
        <v>7</v>
      </c>
      <c r="K41" s="5" t="s">
        <v>32</v>
      </c>
      <c r="L41" s="5" t="s">
        <v>33</v>
      </c>
      <c r="M41" s="5" t="s">
        <v>38</v>
      </c>
      <c r="N41" s="5" t="s">
        <v>34</v>
      </c>
      <c r="O41" s="5" t="s">
        <v>35</v>
      </c>
      <c r="P41" s="5" t="s">
        <v>36</v>
      </c>
      <c r="Q41" s="5" t="str">
        <f>CONCATENATE("X",H41)</f>
        <v>X0</v>
      </c>
      <c r="R41" s="5" t="s">
        <v>37</v>
      </c>
    </row>
    <row r="42" spans="1:18" ht="15" x14ac:dyDescent="0.25">
      <c r="A42" s="131">
        <f ca="1">IF($E$2="X",0,IF(J43&gt;2,H41,J43))</f>
        <v>0</v>
      </c>
      <c r="B42" s="100"/>
      <c r="C42" s="123" t="str">
        <f ca="1">IF(PORTADA!$E$35="A",CONCATENATE(I42," ",G42),"")</f>
        <v>a)  0</v>
      </c>
      <c r="D42" s="102"/>
      <c r="G42" s="13">
        <f>IF(L45="FIN","",LOOKUP(I41,DATOS!A:A,DATOS!J:J))</f>
        <v>0</v>
      </c>
      <c r="I42" s="10" t="s">
        <v>44</v>
      </c>
      <c r="J42" s="5" t="s">
        <v>5</v>
      </c>
      <c r="K42" s="5">
        <f>IF(L42&gt;0,0,O42)</f>
        <v>0</v>
      </c>
      <c r="L42" s="5">
        <f>IF(O43&gt;0,1,0)</f>
        <v>0</v>
      </c>
      <c r="M42" s="5">
        <f>IF(L42=1,-1/COUNTA(P42:P45),0)</f>
        <v>0</v>
      </c>
      <c r="N42" s="5">
        <f>COUNTA(B42:B45)</f>
        <v>0</v>
      </c>
      <c r="O42" s="5">
        <f>COUNTIF(Q42:Q45,Q41)</f>
        <v>0</v>
      </c>
      <c r="P42" s="6" t="s">
        <v>0</v>
      </c>
      <c r="Q42" s="5" t="str">
        <f>CONCATENATE(B42,P42)</f>
        <v>A</v>
      </c>
      <c r="R42" s="5">
        <f>IF(O42&gt;0,O42+N42,N42*3)</f>
        <v>0</v>
      </c>
    </row>
    <row r="43" spans="1:18" ht="15" x14ac:dyDescent="0.25">
      <c r="A43" s="131"/>
      <c r="B43" s="100"/>
      <c r="C43" s="123" t="str">
        <f ca="1">IF(PORTADA!$E$35="A",CONCATENATE(I43," ",G43),"")</f>
        <v>b)  0</v>
      </c>
      <c r="D43" s="102"/>
      <c r="G43" s="13">
        <f>IF(L45="FIN","",LOOKUP(I41,DATOS!A:A,DATOS!K:K))</f>
        <v>0</v>
      </c>
      <c r="I43" s="10" t="s">
        <v>45</v>
      </c>
      <c r="J43" s="5">
        <f ca="1">IF(PORTADA!$E$35="A",R42,0)</f>
        <v>0</v>
      </c>
      <c r="K43" s="5"/>
      <c r="L43" s="5"/>
      <c r="M43" s="5"/>
      <c r="N43" s="5"/>
      <c r="O43" s="5">
        <f>N42-O42</f>
        <v>0</v>
      </c>
      <c r="P43" s="6" t="s">
        <v>1</v>
      </c>
      <c r="Q43" s="5" t="str">
        <f>CONCATENATE(B43,P43)</f>
        <v>B</v>
      </c>
      <c r="R43" s="5"/>
    </row>
    <row r="44" spans="1:18" ht="15" x14ac:dyDescent="0.25">
      <c r="A44" s="131"/>
      <c r="B44" s="100"/>
      <c r="C44" s="123" t="str">
        <f ca="1">IF(PORTADA!$E$35="A",CONCATENATE(I44," ",G44),"")</f>
        <v>c)  0</v>
      </c>
      <c r="D44" s="102"/>
      <c r="G44" s="13">
        <f>IF(L45="FIN","",LOOKUP(I41,DATOS!A:A,DATOS!L:L))</f>
        <v>0</v>
      </c>
      <c r="I44" s="10" t="s">
        <v>46</v>
      </c>
      <c r="J44" s="5"/>
      <c r="K44" s="5"/>
      <c r="L44" s="5"/>
      <c r="M44" s="5"/>
      <c r="N44" s="5"/>
      <c r="O44" s="5"/>
      <c r="P44" s="6" t="s">
        <v>2</v>
      </c>
      <c r="Q44" s="5" t="str">
        <f>CONCATENATE(B44,P44)</f>
        <v>C</v>
      </c>
      <c r="R44" s="5"/>
    </row>
    <row r="45" spans="1:18" ht="15" x14ac:dyDescent="0.25">
      <c r="A45" s="131"/>
      <c r="B45" s="100"/>
      <c r="C45" s="123" t="str">
        <f ca="1">IF(PORTADA!$E$35="A",CONCATENATE(I45," ",G45),"")</f>
        <v>d) 0</v>
      </c>
      <c r="D45" s="102"/>
      <c r="G45" s="13">
        <f>IF(L45="FIN","",LOOKUP(I41,DATOS!A:A,DATOS!M:M))</f>
        <v>0</v>
      </c>
      <c r="I45" s="10" t="s">
        <v>47</v>
      </c>
      <c r="J45" s="17">
        <f>LOOKUP(I41,DATOS!A:A,DATOS!F:F)</f>
        <v>7</v>
      </c>
      <c r="K45" s="18" t="str">
        <f>LOOKUP(I41,DATOS!A:A,DATOS!D:D)</f>
        <v>TEST 7</v>
      </c>
      <c r="L45" s="16" t="str">
        <f>IF(J45=J41,"","FIN")</f>
        <v/>
      </c>
      <c r="M45" s="5"/>
      <c r="N45" s="5"/>
      <c r="O45" s="5"/>
      <c r="P45" s="6" t="s">
        <v>3</v>
      </c>
      <c r="Q45" s="5" t="str">
        <f>CONCATENATE(B45,P45)</f>
        <v>D</v>
      </c>
      <c r="R45" s="5"/>
    </row>
    <row r="46" spans="1:18" ht="15" x14ac:dyDescent="0.25">
      <c r="A46" s="92"/>
      <c r="B46" s="103"/>
      <c r="C46" s="126"/>
      <c r="D46" s="104"/>
    </row>
    <row r="47" spans="1:18" ht="15" x14ac:dyDescent="0.25">
      <c r="A47" s="92"/>
      <c r="B47" s="97"/>
      <c r="C47" s="122" t="str">
        <f ca="1">IF(PORTADA!$E$35="A",CONCATENATE(J47,".- ",G47),"")</f>
        <v>8.- 0</v>
      </c>
      <c r="D47" s="99"/>
      <c r="E47" s="92"/>
      <c r="F47" s="92"/>
      <c r="G47" s="15">
        <f>IF(L51="FIN","",LOOKUP(I47,DATOS!A:A,DATOS!G:G))</f>
        <v>0</v>
      </c>
      <c r="H47" s="15">
        <f>IF(L51="FIN",0,LOOKUP(I47,DATOS!A:A,DATOS!N:N))</f>
        <v>0</v>
      </c>
      <c r="I47" s="10">
        <f>+I41+1</f>
        <v>128</v>
      </c>
      <c r="J47" s="7">
        <f>+J41+1</f>
        <v>8</v>
      </c>
      <c r="K47" s="5" t="s">
        <v>32</v>
      </c>
      <c r="L47" s="5" t="s">
        <v>33</v>
      </c>
      <c r="M47" s="5" t="s">
        <v>38</v>
      </c>
      <c r="N47" s="5" t="s">
        <v>34</v>
      </c>
      <c r="O47" s="5" t="s">
        <v>35</v>
      </c>
      <c r="P47" s="5" t="s">
        <v>36</v>
      </c>
      <c r="Q47" s="5" t="str">
        <f>CONCATENATE("X",H47)</f>
        <v>X0</v>
      </c>
      <c r="R47" s="5" t="s">
        <v>37</v>
      </c>
    </row>
    <row r="48" spans="1:18" ht="15" x14ac:dyDescent="0.25">
      <c r="A48" s="131">
        <f ca="1">IF($E$2="X",0,IF(J49&gt;2,H47,J49))</f>
        <v>0</v>
      </c>
      <c r="B48" s="100"/>
      <c r="C48" s="123" t="str">
        <f ca="1">IF(PORTADA!$E$35="A",CONCATENATE(I48," ",G48),"")</f>
        <v>a)  0</v>
      </c>
      <c r="D48" s="102"/>
      <c r="G48" s="13">
        <f>IF(L51="FIN","",LOOKUP(I47,DATOS!A:A,DATOS!J:J))</f>
        <v>0</v>
      </c>
      <c r="I48" s="10" t="s">
        <v>44</v>
      </c>
      <c r="J48" s="5" t="s">
        <v>5</v>
      </c>
      <c r="K48" s="5">
        <f>IF(L48&gt;0,0,O48)</f>
        <v>0</v>
      </c>
      <c r="L48" s="5">
        <f>IF(O49&gt;0,1,0)</f>
        <v>0</v>
      </c>
      <c r="M48" s="5">
        <f>IF(L48=1,-1/COUNTA(P48:P51),0)</f>
        <v>0</v>
      </c>
      <c r="N48" s="5">
        <f>COUNTA(B48:B51)</f>
        <v>0</v>
      </c>
      <c r="O48" s="5">
        <f>COUNTIF(Q48:Q51,Q47)</f>
        <v>0</v>
      </c>
      <c r="P48" s="6" t="s">
        <v>0</v>
      </c>
      <c r="Q48" s="5" t="str">
        <f>CONCATENATE(B48,P48)</f>
        <v>A</v>
      </c>
      <c r="R48" s="5">
        <f>IF(O48&gt;0,O48+N48,N48*3)</f>
        <v>0</v>
      </c>
    </row>
    <row r="49" spans="1:18" ht="15" x14ac:dyDescent="0.25">
      <c r="A49" s="131"/>
      <c r="B49" s="100"/>
      <c r="C49" s="123" t="str">
        <f ca="1">IF(PORTADA!$E$35="A",CONCATENATE(I49," ",G49),"")</f>
        <v>b)  0</v>
      </c>
      <c r="D49" s="102"/>
      <c r="G49" s="13">
        <f>IF(L51="FIN","",LOOKUP(I47,DATOS!A:A,DATOS!K:K))</f>
        <v>0</v>
      </c>
      <c r="I49" s="10" t="s">
        <v>45</v>
      </c>
      <c r="J49" s="5">
        <f ca="1">IF(PORTADA!$E$35="A",R48,0)</f>
        <v>0</v>
      </c>
      <c r="K49" s="5"/>
      <c r="L49" s="5"/>
      <c r="M49" s="5"/>
      <c r="N49" s="5"/>
      <c r="O49" s="5">
        <f>N48-O48</f>
        <v>0</v>
      </c>
      <c r="P49" s="6" t="s">
        <v>1</v>
      </c>
      <c r="Q49" s="5" t="str">
        <f>CONCATENATE(B49,P49)</f>
        <v>B</v>
      </c>
      <c r="R49" s="5"/>
    </row>
    <row r="50" spans="1:18" ht="15" x14ac:dyDescent="0.25">
      <c r="A50" s="131"/>
      <c r="B50" s="100"/>
      <c r="C50" s="123" t="str">
        <f ca="1">IF(PORTADA!$E$35="A",CONCATENATE(I50," ",G50),"")</f>
        <v>c)  0</v>
      </c>
      <c r="D50" s="102"/>
      <c r="G50" s="13">
        <f>IF(L51="FIN","",LOOKUP(I47,DATOS!A:A,DATOS!L:L))</f>
        <v>0</v>
      </c>
      <c r="I50" s="10" t="s">
        <v>46</v>
      </c>
      <c r="J50" s="5"/>
      <c r="K50" s="5"/>
      <c r="L50" s="5"/>
      <c r="M50" s="5"/>
      <c r="N50" s="5"/>
      <c r="O50" s="5"/>
      <c r="P50" s="6" t="s">
        <v>2</v>
      </c>
      <c r="Q50" s="5" t="str">
        <f>CONCATENATE(B50,P50)</f>
        <v>C</v>
      </c>
      <c r="R50" s="5"/>
    </row>
    <row r="51" spans="1:18" ht="15" x14ac:dyDescent="0.25">
      <c r="A51" s="131"/>
      <c r="B51" s="100"/>
      <c r="C51" s="123" t="str">
        <f ca="1">IF(PORTADA!$E$35="A",CONCATENATE(I51," ",G51),"")</f>
        <v>d) 0</v>
      </c>
      <c r="D51" s="102"/>
      <c r="G51" s="13">
        <f>IF(L51="FIN","",LOOKUP(I47,DATOS!A:A,DATOS!M:M))</f>
        <v>0</v>
      </c>
      <c r="I51" s="10" t="s">
        <v>47</v>
      </c>
      <c r="J51" s="17">
        <f>LOOKUP(I47,DATOS!A:A,DATOS!F:F)</f>
        <v>8</v>
      </c>
      <c r="K51" s="18" t="str">
        <f>LOOKUP(I47,DATOS!A:A,DATOS!D:D)</f>
        <v>TEST 7</v>
      </c>
      <c r="L51" s="16" t="str">
        <f>IF(J51=J47,"","FIN")</f>
        <v/>
      </c>
      <c r="M51" s="5"/>
      <c r="N51" s="5"/>
      <c r="O51" s="5"/>
      <c r="P51" s="6" t="s">
        <v>3</v>
      </c>
      <c r="Q51" s="5" t="str">
        <f>CONCATENATE(B51,P51)</f>
        <v>D</v>
      </c>
      <c r="R51" s="5"/>
    </row>
    <row r="52" spans="1:18" ht="15" x14ac:dyDescent="0.25">
      <c r="A52" s="92"/>
      <c r="B52" s="103"/>
      <c r="C52" s="126"/>
      <c r="D52" s="104"/>
    </row>
    <row r="53" spans="1:18" ht="15" x14ac:dyDescent="0.25">
      <c r="A53" s="92"/>
      <c r="B53" s="97"/>
      <c r="C53" s="122" t="str">
        <f ca="1">IF(PORTADA!$E$35="A",CONCATENATE(J53,".- ",G53),"")</f>
        <v>9.- 0</v>
      </c>
      <c r="D53" s="99"/>
      <c r="E53" s="92"/>
      <c r="F53" s="92"/>
      <c r="G53" s="15">
        <f>IF(L57="FIN","",LOOKUP(I53,DATOS!A:A,DATOS!G:G))</f>
        <v>0</v>
      </c>
      <c r="H53" s="15">
        <f>IF(L57="FIN",0,LOOKUP(I53,DATOS!A:A,DATOS!N:N))</f>
        <v>0</v>
      </c>
      <c r="I53" s="10">
        <f>+I47+1</f>
        <v>129</v>
      </c>
      <c r="J53" s="7">
        <f>+J47+1</f>
        <v>9</v>
      </c>
      <c r="K53" s="5" t="s">
        <v>32</v>
      </c>
      <c r="L53" s="5" t="s">
        <v>33</v>
      </c>
      <c r="M53" s="5" t="s">
        <v>38</v>
      </c>
      <c r="N53" s="5" t="s">
        <v>34</v>
      </c>
      <c r="O53" s="5" t="s">
        <v>35</v>
      </c>
      <c r="P53" s="5" t="s">
        <v>36</v>
      </c>
      <c r="Q53" s="5" t="str">
        <f>CONCATENATE("X",H53)</f>
        <v>X0</v>
      </c>
      <c r="R53" s="5" t="s">
        <v>37</v>
      </c>
    </row>
    <row r="54" spans="1:18" ht="15" x14ac:dyDescent="0.25">
      <c r="A54" s="131">
        <f ca="1">IF($E$2="X",0,IF(J55&gt;2,H53,J55))</f>
        <v>0</v>
      </c>
      <c r="B54" s="100"/>
      <c r="C54" s="123" t="str">
        <f ca="1">IF(PORTADA!$E$35="A",CONCATENATE(I54," ",G54),"")</f>
        <v>a)  0</v>
      </c>
      <c r="D54" s="102"/>
      <c r="G54" s="13">
        <f>IF(L57="FIN","",LOOKUP(I53,DATOS!A:A,DATOS!J:J))</f>
        <v>0</v>
      </c>
      <c r="I54" s="10" t="s">
        <v>44</v>
      </c>
      <c r="J54" s="5" t="s">
        <v>5</v>
      </c>
      <c r="K54" s="5">
        <f>IF(L54&gt;0,0,O54)</f>
        <v>0</v>
      </c>
      <c r="L54" s="5">
        <f>IF(O55&gt;0,1,0)</f>
        <v>0</v>
      </c>
      <c r="M54" s="5">
        <f>IF(L54=1,-1/COUNTA(P54:P57),0)</f>
        <v>0</v>
      </c>
      <c r="N54" s="5">
        <f>COUNTA(B54:B57)</f>
        <v>0</v>
      </c>
      <c r="O54" s="5">
        <f>COUNTIF(Q54:Q57,Q53)</f>
        <v>0</v>
      </c>
      <c r="P54" s="6" t="s">
        <v>0</v>
      </c>
      <c r="Q54" s="5" t="str">
        <f>CONCATENATE(B54,P54)</f>
        <v>A</v>
      </c>
      <c r="R54" s="5">
        <f>IF(O54&gt;0,O54+N54,N54*3)</f>
        <v>0</v>
      </c>
    </row>
    <row r="55" spans="1:18" ht="15" x14ac:dyDescent="0.25">
      <c r="A55" s="131"/>
      <c r="B55" s="100"/>
      <c r="C55" s="123" t="str">
        <f ca="1">IF(PORTADA!$E$35="A",CONCATENATE(I55," ",G55),"")</f>
        <v>b)  0</v>
      </c>
      <c r="D55" s="102"/>
      <c r="G55" s="13">
        <f>IF(L57="FIN","",LOOKUP(I53,DATOS!A:A,DATOS!K:K))</f>
        <v>0</v>
      </c>
      <c r="I55" s="10" t="s">
        <v>45</v>
      </c>
      <c r="J55" s="5">
        <f ca="1">IF(PORTADA!$E$35="A",R54,0)</f>
        <v>0</v>
      </c>
      <c r="K55" s="5"/>
      <c r="L55" s="5"/>
      <c r="M55" s="5"/>
      <c r="N55" s="5"/>
      <c r="O55" s="5">
        <f>N54-O54</f>
        <v>0</v>
      </c>
      <c r="P55" s="6" t="s">
        <v>1</v>
      </c>
      <c r="Q55" s="5" t="str">
        <f>CONCATENATE(B55,P55)</f>
        <v>B</v>
      </c>
      <c r="R55" s="5"/>
    </row>
    <row r="56" spans="1:18" ht="15" x14ac:dyDescent="0.25">
      <c r="A56" s="131"/>
      <c r="B56" s="100"/>
      <c r="C56" s="123" t="str">
        <f ca="1">IF(PORTADA!$E$35="A",CONCATENATE(I56," ",G56),"")</f>
        <v>c)  0</v>
      </c>
      <c r="D56" s="102"/>
      <c r="G56" s="13">
        <f>IF(L57="FIN","",LOOKUP(I53,DATOS!A:A,DATOS!L:L))</f>
        <v>0</v>
      </c>
      <c r="I56" s="10" t="s">
        <v>46</v>
      </c>
      <c r="J56" s="5"/>
      <c r="K56" s="5"/>
      <c r="L56" s="5"/>
      <c r="M56" s="5"/>
      <c r="N56" s="5"/>
      <c r="O56" s="5"/>
      <c r="P56" s="6" t="s">
        <v>2</v>
      </c>
      <c r="Q56" s="5" t="str">
        <f>CONCATENATE(B56,P56)</f>
        <v>C</v>
      </c>
      <c r="R56" s="5"/>
    </row>
    <row r="57" spans="1:18" ht="15" x14ac:dyDescent="0.25">
      <c r="A57" s="131"/>
      <c r="B57" s="100"/>
      <c r="C57" s="123" t="str">
        <f ca="1">IF(PORTADA!$E$35="A",CONCATENATE(I57," ",G57),"")</f>
        <v>d) 0</v>
      </c>
      <c r="D57" s="102"/>
      <c r="G57" s="13">
        <f>IF(L57="FIN","",LOOKUP(I53,DATOS!A:A,DATOS!M:M))</f>
        <v>0</v>
      </c>
      <c r="I57" s="10" t="s">
        <v>47</v>
      </c>
      <c r="J57" s="17">
        <f>LOOKUP(I53,DATOS!A:A,DATOS!F:F)</f>
        <v>9</v>
      </c>
      <c r="K57" s="18" t="str">
        <f>LOOKUP(I53,DATOS!A:A,DATOS!D:D)</f>
        <v>TEST 7</v>
      </c>
      <c r="L57" s="16" t="str">
        <f>IF(J57=J53,"","FIN")</f>
        <v/>
      </c>
      <c r="M57" s="5"/>
      <c r="N57" s="5"/>
      <c r="O57" s="5"/>
      <c r="P57" s="6" t="s">
        <v>3</v>
      </c>
      <c r="Q57" s="5" t="str">
        <f>CONCATENATE(B57,P57)</f>
        <v>D</v>
      </c>
      <c r="R57" s="5"/>
    </row>
    <row r="58" spans="1:18" ht="15" x14ac:dyDescent="0.25">
      <c r="A58" s="92"/>
      <c r="B58" s="103"/>
      <c r="C58" s="126"/>
      <c r="D58" s="104"/>
    </row>
    <row r="59" spans="1:18" ht="15" x14ac:dyDescent="0.25">
      <c r="A59" s="92"/>
      <c r="B59" s="97"/>
      <c r="C59" s="122" t="str">
        <f ca="1">IF(PORTADA!$E$35="A",CONCATENATE(J59,".- ",G59),"")</f>
        <v>10.- 0</v>
      </c>
      <c r="D59" s="99"/>
      <c r="E59" s="92"/>
      <c r="F59" s="92"/>
      <c r="G59" s="15">
        <f>IF(L63="FIN","",LOOKUP(I59,DATOS!A:A,DATOS!G:G))</f>
        <v>0</v>
      </c>
      <c r="H59" s="15">
        <f>IF(L63="FIN",0,LOOKUP(I59,DATOS!A:A,DATOS!N:N))</f>
        <v>0</v>
      </c>
      <c r="I59" s="10">
        <f>+I53+1</f>
        <v>130</v>
      </c>
      <c r="J59" s="7">
        <f>+J53+1</f>
        <v>10</v>
      </c>
      <c r="K59" s="5" t="s">
        <v>32</v>
      </c>
      <c r="L59" s="5" t="s">
        <v>33</v>
      </c>
      <c r="M59" s="5" t="s">
        <v>38</v>
      </c>
      <c r="N59" s="5" t="s">
        <v>34</v>
      </c>
      <c r="O59" s="5" t="s">
        <v>35</v>
      </c>
      <c r="P59" s="5" t="s">
        <v>36</v>
      </c>
      <c r="Q59" s="5" t="str">
        <f>CONCATENATE("X",H59)</f>
        <v>X0</v>
      </c>
      <c r="R59" s="5" t="s">
        <v>37</v>
      </c>
    </row>
    <row r="60" spans="1:18" ht="15" x14ac:dyDescent="0.25">
      <c r="A60" s="131">
        <f ca="1">IF($E$2="X",0,IF(J61&gt;2,H59,J61))</f>
        <v>0</v>
      </c>
      <c r="B60" s="100"/>
      <c r="C60" s="123" t="str">
        <f ca="1">IF(PORTADA!$E$35="A",CONCATENATE(I60," ",G60),"")</f>
        <v>a)  0</v>
      </c>
      <c r="D60" s="102"/>
      <c r="G60" s="13">
        <f>IF(L63="FIN","",LOOKUP(I59,DATOS!A:A,DATOS!J:J))</f>
        <v>0</v>
      </c>
      <c r="I60" s="10" t="s">
        <v>44</v>
      </c>
      <c r="J60" s="5" t="s">
        <v>5</v>
      </c>
      <c r="K60" s="5">
        <f>IF(L60&gt;0,0,O60)</f>
        <v>0</v>
      </c>
      <c r="L60" s="5">
        <f>IF(O61&gt;0,1,0)</f>
        <v>0</v>
      </c>
      <c r="M60" s="5">
        <f>IF(L60=1,-1/COUNTA(P60:P63),0)</f>
        <v>0</v>
      </c>
      <c r="N60" s="5">
        <f>COUNTA(B60:B63)</f>
        <v>0</v>
      </c>
      <c r="O60" s="5">
        <f>COUNTIF(Q60:Q63,Q59)</f>
        <v>0</v>
      </c>
      <c r="P60" s="6" t="s">
        <v>0</v>
      </c>
      <c r="Q60" s="5" t="str">
        <f>CONCATENATE(B60,P60)</f>
        <v>A</v>
      </c>
      <c r="R60" s="5">
        <f>IF(O60&gt;0,O60+N60,N60*3)</f>
        <v>0</v>
      </c>
    </row>
    <row r="61" spans="1:18" ht="15" x14ac:dyDescent="0.25">
      <c r="A61" s="131"/>
      <c r="B61" s="100"/>
      <c r="C61" s="123" t="str">
        <f ca="1">IF(PORTADA!$E$35="A",CONCATENATE(I61," ",G61),"")</f>
        <v>b)  0</v>
      </c>
      <c r="D61" s="102"/>
      <c r="G61" s="13">
        <f>IF(L63="FIN","",LOOKUP(I59,DATOS!A:A,DATOS!K:K))</f>
        <v>0</v>
      </c>
      <c r="I61" s="10" t="s">
        <v>45</v>
      </c>
      <c r="J61" s="5">
        <f ca="1">IF(PORTADA!$E$35="A",R60,0)</f>
        <v>0</v>
      </c>
      <c r="K61" s="5"/>
      <c r="L61" s="5"/>
      <c r="M61" s="5"/>
      <c r="N61" s="5"/>
      <c r="O61" s="5">
        <f>N60-O60</f>
        <v>0</v>
      </c>
      <c r="P61" s="6" t="s">
        <v>1</v>
      </c>
      <c r="Q61" s="5" t="str">
        <f>CONCATENATE(B61,P61)</f>
        <v>B</v>
      </c>
      <c r="R61" s="5"/>
    </row>
    <row r="62" spans="1:18" ht="15" x14ac:dyDescent="0.25">
      <c r="A62" s="131"/>
      <c r="B62" s="100"/>
      <c r="C62" s="123" t="str">
        <f ca="1">IF(PORTADA!$E$35="A",CONCATENATE(I62," ",G62),"")</f>
        <v>c)  0</v>
      </c>
      <c r="D62" s="102"/>
      <c r="G62" s="13">
        <f>IF(L63="FIN","",LOOKUP(I59,DATOS!A:A,DATOS!L:L))</f>
        <v>0</v>
      </c>
      <c r="I62" s="10" t="s">
        <v>46</v>
      </c>
      <c r="J62" s="5"/>
      <c r="K62" s="5"/>
      <c r="L62" s="5"/>
      <c r="M62" s="5"/>
      <c r="N62" s="5"/>
      <c r="O62" s="5"/>
      <c r="P62" s="6" t="s">
        <v>2</v>
      </c>
      <c r="Q62" s="5" t="str">
        <f>CONCATENATE(B62,P62)</f>
        <v>C</v>
      </c>
      <c r="R62" s="5"/>
    </row>
    <row r="63" spans="1:18" ht="15" x14ac:dyDescent="0.25">
      <c r="A63" s="131"/>
      <c r="B63" s="100"/>
      <c r="C63" s="123" t="str">
        <f ca="1">IF(PORTADA!$E$35="A",CONCATENATE(I63," ",G63),"")</f>
        <v>d) 0</v>
      </c>
      <c r="D63" s="102"/>
      <c r="G63" s="13">
        <f>IF(L63="FIN","",LOOKUP(I59,DATOS!A:A,DATOS!M:M))</f>
        <v>0</v>
      </c>
      <c r="I63" s="10" t="s">
        <v>47</v>
      </c>
      <c r="J63" s="17">
        <f>LOOKUP(I59,DATOS!A:A,DATOS!F:F)</f>
        <v>10</v>
      </c>
      <c r="K63" s="18" t="str">
        <f>LOOKUP(I59,DATOS!A:A,DATOS!D:D)</f>
        <v>TEST 7</v>
      </c>
      <c r="L63" s="16" t="str">
        <f>IF(J63=J59,"","FIN")</f>
        <v/>
      </c>
      <c r="M63" s="5"/>
      <c r="N63" s="5"/>
      <c r="O63" s="5"/>
      <c r="P63" s="6" t="s">
        <v>3</v>
      </c>
      <c r="Q63" s="5" t="str">
        <f>CONCATENATE(B63,P63)</f>
        <v>D</v>
      </c>
      <c r="R63" s="5"/>
    </row>
    <row r="64" spans="1:18" ht="15" x14ac:dyDescent="0.25">
      <c r="A64" s="92"/>
      <c r="B64" s="103"/>
      <c r="C64" s="126"/>
      <c r="D64" s="104"/>
    </row>
    <row r="65" spans="1:18" ht="15" x14ac:dyDescent="0.25">
      <c r="A65" s="92"/>
      <c r="B65" s="97"/>
      <c r="C65" s="122" t="str">
        <f ca="1">IF(PORTADA!$E$35="A",CONCATENATE(J65,".- ",G65),"")</f>
        <v>11.- 0</v>
      </c>
      <c r="D65" s="99"/>
      <c r="E65" s="92"/>
      <c r="F65" s="92"/>
      <c r="G65" s="15">
        <f>IF(L69="FIN","",LOOKUP(I65,DATOS!A:A,DATOS!G:G))</f>
        <v>0</v>
      </c>
      <c r="H65" s="15">
        <f>IF(L69="FIN",0,LOOKUP(I65,DATOS!A:A,DATOS!N:N))</f>
        <v>0</v>
      </c>
      <c r="I65" s="10">
        <f>+I59+1</f>
        <v>131</v>
      </c>
      <c r="J65" s="7">
        <f>+J59+1</f>
        <v>11</v>
      </c>
      <c r="K65" s="5" t="s">
        <v>32</v>
      </c>
      <c r="L65" s="5" t="s">
        <v>33</v>
      </c>
      <c r="M65" s="5" t="s">
        <v>38</v>
      </c>
      <c r="N65" s="5" t="s">
        <v>34</v>
      </c>
      <c r="O65" s="5" t="s">
        <v>35</v>
      </c>
      <c r="P65" s="5" t="s">
        <v>36</v>
      </c>
      <c r="Q65" s="5" t="str">
        <f>CONCATENATE("X",H65)</f>
        <v>X0</v>
      </c>
      <c r="R65" s="5" t="s">
        <v>37</v>
      </c>
    </row>
    <row r="66" spans="1:18" ht="15" x14ac:dyDescent="0.25">
      <c r="A66" s="131">
        <f ca="1">IF($E$2="X",0,IF(J67&gt;2,H65,J67))</f>
        <v>0</v>
      </c>
      <c r="B66" s="100"/>
      <c r="C66" s="123" t="str">
        <f ca="1">IF(PORTADA!$E$35="A",CONCATENATE(I66," ",G66),"")</f>
        <v>a)  0</v>
      </c>
      <c r="D66" s="102"/>
      <c r="G66" s="13">
        <f>IF(L69="FIN","",LOOKUP(I65,DATOS!A:A,DATOS!J:J))</f>
        <v>0</v>
      </c>
      <c r="I66" s="10" t="s">
        <v>44</v>
      </c>
      <c r="J66" s="5" t="s">
        <v>5</v>
      </c>
      <c r="K66" s="5">
        <f>IF(L66&gt;0,0,O66)</f>
        <v>0</v>
      </c>
      <c r="L66" s="5">
        <f>IF(O67&gt;0,1,0)</f>
        <v>0</v>
      </c>
      <c r="M66" s="5">
        <f>IF(L66=1,-1/COUNTA(P66:P69),0)</f>
        <v>0</v>
      </c>
      <c r="N66" s="5">
        <f>COUNTA(B66:B69)</f>
        <v>0</v>
      </c>
      <c r="O66" s="5">
        <f>COUNTIF(Q66:Q69,Q65)</f>
        <v>0</v>
      </c>
      <c r="P66" s="6" t="s">
        <v>0</v>
      </c>
      <c r="Q66" s="5" t="str">
        <f>CONCATENATE(B66,P66)</f>
        <v>A</v>
      </c>
      <c r="R66" s="5">
        <f>IF(O66&gt;0,O66+N66,N66*3)</f>
        <v>0</v>
      </c>
    </row>
    <row r="67" spans="1:18" ht="15" x14ac:dyDescent="0.25">
      <c r="A67" s="131"/>
      <c r="B67" s="100"/>
      <c r="C67" s="123" t="str">
        <f ca="1">IF(PORTADA!$E$35="A",CONCATENATE(I67," ",G67),"")</f>
        <v>b)  0</v>
      </c>
      <c r="D67" s="102"/>
      <c r="G67" s="13">
        <f>IF(L69="FIN","",LOOKUP(I65,DATOS!A:A,DATOS!K:K))</f>
        <v>0</v>
      </c>
      <c r="I67" s="10" t="s">
        <v>45</v>
      </c>
      <c r="J67" s="5">
        <f ca="1">IF(PORTADA!$E$35="A",R66,0)</f>
        <v>0</v>
      </c>
      <c r="K67" s="5"/>
      <c r="L67" s="5"/>
      <c r="M67" s="5"/>
      <c r="N67" s="5"/>
      <c r="O67" s="5">
        <f>N66-O66</f>
        <v>0</v>
      </c>
      <c r="P67" s="6" t="s">
        <v>1</v>
      </c>
      <c r="Q67" s="5" t="str">
        <f>CONCATENATE(B67,P67)</f>
        <v>B</v>
      </c>
      <c r="R67" s="5"/>
    </row>
    <row r="68" spans="1:18" ht="15" x14ac:dyDescent="0.25">
      <c r="A68" s="131"/>
      <c r="B68" s="100"/>
      <c r="C68" s="123" t="str">
        <f ca="1">IF(PORTADA!$E$35="A",CONCATENATE(I68," ",G68),"")</f>
        <v>c)  0</v>
      </c>
      <c r="D68" s="102"/>
      <c r="G68" s="13">
        <f>IF(L69="FIN","",LOOKUP(I65,DATOS!A:A,DATOS!L:L))</f>
        <v>0</v>
      </c>
      <c r="I68" s="10" t="s">
        <v>46</v>
      </c>
      <c r="J68" s="5"/>
      <c r="K68" s="5"/>
      <c r="L68" s="5"/>
      <c r="M68" s="5"/>
      <c r="N68" s="5"/>
      <c r="O68" s="5"/>
      <c r="P68" s="6" t="s">
        <v>2</v>
      </c>
      <c r="Q68" s="5" t="str">
        <f>CONCATENATE(B68,P68)</f>
        <v>C</v>
      </c>
      <c r="R68" s="5"/>
    </row>
    <row r="69" spans="1:18" ht="15" x14ac:dyDescent="0.25">
      <c r="A69" s="131"/>
      <c r="B69" s="100"/>
      <c r="C69" s="123" t="str">
        <f ca="1">IF(PORTADA!$E$35="A",CONCATENATE(I69," ",G69),"")</f>
        <v>d) 0</v>
      </c>
      <c r="D69" s="102"/>
      <c r="G69" s="13">
        <f>IF(L69="FIN","",LOOKUP(I65,DATOS!A:A,DATOS!M:M))</f>
        <v>0</v>
      </c>
      <c r="I69" s="10" t="s">
        <v>47</v>
      </c>
      <c r="J69" s="17">
        <f>LOOKUP(I65,DATOS!A:A,DATOS!F:F)</f>
        <v>11</v>
      </c>
      <c r="K69" s="18" t="str">
        <f>LOOKUP(I65,DATOS!A:A,DATOS!D:D)</f>
        <v>TEST 7</v>
      </c>
      <c r="L69" s="16" t="str">
        <f>IF(J69=J65,"","FIN")</f>
        <v/>
      </c>
      <c r="M69" s="5"/>
      <c r="N69" s="5"/>
      <c r="O69" s="5"/>
      <c r="P69" s="6" t="s">
        <v>3</v>
      </c>
      <c r="Q69" s="5" t="str">
        <f>CONCATENATE(B69,P69)</f>
        <v>D</v>
      </c>
      <c r="R69" s="5"/>
    </row>
    <row r="70" spans="1:18" ht="15" x14ac:dyDescent="0.25">
      <c r="A70" s="92"/>
      <c r="B70" s="103"/>
      <c r="C70" s="126"/>
      <c r="D70" s="104"/>
    </row>
    <row r="71" spans="1:18" ht="15" x14ac:dyDescent="0.25">
      <c r="A71" s="92"/>
      <c r="B71" s="97"/>
      <c r="C71" s="122" t="str">
        <f ca="1">IF(PORTADA!$E$35="A",CONCATENATE(J71,".- ",G71),"")</f>
        <v>12.- 0</v>
      </c>
      <c r="D71" s="99"/>
      <c r="E71" s="92"/>
      <c r="F71" s="92"/>
      <c r="G71" s="15">
        <f>IF(L75="FIN","",LOOKUP(I71,DATOS!A:A,DATOS!G:G))</f>
        <v>0</v>
      </c>
      <c r="H71" s="15">
        <f>IF(L75="FIN",0,LOOKUP(I71,DATOS!A:A,DATOS!N:N))</f>
        <v>0</v>
      </c>
      <c r="I71" s="10">
        <f>+I65+1</f>
        <v>132</v>
      </c>
      <c r="J71" s="7">
        <f>+J65+1</f>
        <v>12</v>
      </c>
      <c r="K71" s="5" t="s">
        <v>32</v>
      </c>
      <c r="L71" s="5" t="s">
        <v>33</v>
      </c>
      <c r="M71" s="5" t="s">
        <v>38</v>
      </c>
      <c r="N71" s="5" t="s">
        <v>34</v>
      </c>
      <c r="O71" s="5" t="s">
        <v>35</v>
      </c>
      <c r="P71" s="5" t="s">
        <v>36</v>
      </c>
      <c r="Q71" s="5" t="str">
        <f>CONCATENATE("X",H71)</f>
        <v>X0</v>
      </c>
      <c r="R71" s="5" t="s">
        <v>37</v>
      </c>
    </row>
    <row r="72" spans="1:18" ht="15" x14ac:dyDescent="0.25">
      <c r="A72" s="131">
        <f ca="1">IF($E$2="X",0,IF(J73&gt;2,H71,J73))</f>
        <v>0</v>
      </c>
      <c r="B72" s="100"/>
      <c r="C72" s="123" t="str">
        <f ca="1">IF(PORTADA!$E$35="A",CONCATENATE(I72," ",G72),"")</f>
        <v>a)  0</v>
      </c>
      <c r="D72" s="102"/>
      <c r="G72" s="13">
        <f>IF(L75="FIN","",LOOKUP(I71,DATOS!A:A,DATOS!J:J))</f>
        <v>0</v>
      </c>
      <c r="I72" s="10" t="s">
        <v>44</v>
      </c>
      <c r="J72" s="5" t="s">
        <v>5</v>
      </c>
      <c r="K72" s="5">
        <f>IF(L72&gt;0,0,O72)</f>
        <v>0</v>
      </c>
      <c r="L72" s="5">
        <f>IF(O73&gt;0,1,0)</f>
        <v>0</v>
      </c>
      <c r="M72" s="5">
        <f>IF(L72=1,-1/COUNTA(P72:P75),0)</f>
        <v>0</v>
      </c>
      <c r="N72" s="5">
        <f>COUNTA(B72:B75)</f>
        <v>0</v>
      </c>
      <c r="O72" s="5">
        <f>COUNTIF(Q72:Q75,Q71)</f>
        <v>0</v>
      </c>
      <c r="P72" s="6" t="s">
        <v>0</v>
      </c>
      <c r="Q72" s="5" t="str">
        <f>CONCATENATE(B72,P72)</f>
        <v>A</v>
      </c>
      <c r="R72" s="5">
        <f>IF(O72&gt;0,O72+N72,N72*3)</f>
        <v>0</v>
      </c>
    </row>
    <row r="73" spans="1:18" ht="15" x14ac:dyDescent="0.25">
      <c r="A73" s="131"/>
      <c r="B73" s="100"/>
      <c r="C73" s="123" t="str">
        <f ca="1">IF(PORTADA!$E$35="A",CONCATENATE(I73," ",G73),"")</f>
        <v>b)  0</v>
      </c>
      <c r="D73" s="102"/>
      <c r="G73" s="13">
        <f>IF(L75="FIN","",LOOKUP(I71,DATOS!A:A,DATOS!K:K))</f>
        <v>0</v>
      </c>
      <c r="I73" s="10" t="s">
        <v>45</v>
      </c>
      <c r="J73" s="5">
        <f ca="1">IF(PORTADA!$E$35="A",R72,0)</f>
        <v>0</v>
      </c>
      <c r="K73" s="5"/>
      <c r="L73" s="5"/>
      <c r="M73" s="5"/>
      <c r="N73" s="5"/>
      <c r="O73" s="5">
        <f>N72-O72</f>
        <v>0</v>
      </c>
      <c r="P73" s="6" t="s">
        <v>1</v>
      </c>
      <c r="Q73" s="5" t="str">
        <f>CONCATENATE(B73,P73)</f>
        <v>B</v>
      </c>
      <c r="R73" s="5"/>
    </row>
    <row r="74" spans="1:18" ht="15" x14ac:dyDescent="0.25">
      <c r="A74" s="131"/>
      <c r="B74" s="100"/>
      <c r="C74" s="123" t="str">
        <f ca="1">IF(PORTADA!$E$35="A",CONCATENATE(I74," ",G74),"")</f>
        <v>c)  0</v>
      </c>
      <c r="D74" s="102"/>
      <c r="G74" s="13">
        <f>IF(L75="FIN","",LOOKUP(I71,DATOS!A:A,DATOS!L:L))</f>
        <v>0</v>
      </c>
      <c r="I74" s="10" t="s">
        <v>46</v>
      </c>
      <c r="J74" s="5"/>
      <c r="K74" s="5"/>
      <c r="L74" s="5"/>
      <c r="M74" s="5"/>
      <c r="N74" s="5"/>
      <c r="O74" s="5"/>
      <c r="P74" s="6" t="s">
        <v>2</v>
      </c>
      <c r="Q74" s="5" t="str">
        <f>CONCATENATE(B74,P74)</f>
        <v>C</v>
      </c>
      <c r="R74" s="5"/>
    </row>
    <row r="75" spans="1:18" ht="15" x14ac:dyDescent="0.25">
      <c r="A75" s="131"/>
      <c r="B75" s="100"/>
      <c r="C75" s="123" t="str">
        <f ca="1">IF(PORTADA!$E$35="A",CONCATENATE(I75," ",G75),"")</f>
        <v>d) 0</v>
      </c>
      <c r="D75" s="102"/>
      <c r="G75" s="13">
        <f>IF(L75="FIN","",LOOKUP(I71,DATOS!A:A,DATOS!M:M))</f>
        <v>0</v>
      </c>
      <c r="I75" s="10" t="s">
        <v>47</v>
      </c>
      <c r="J75" s="17">
        <f>LOOKUP(I71,DATOS!A:A,DATOS!F:F)</f>
        <v>12</v>
      </c>
      <c r="K75" s="18" t="str">
        <f>LOOKUP(I71,DATOS!A:A,DATOS!D:D)</f>
        <v>TEST 7</v>
      </c>
      <c r="L75" s="16" t="str">
        <f>IF(J75=J71,"","FIN")</f>
        <v/>
      </c>
      <c r="M75" s="5"/>
      <c r="N75" s="5"/>
      <c r="O75" s="5"/>
      <c r="P75" s="6" t="s">
        <v>3</v>
      </c>
      <c r="Q75" s="5" t="str">
        <f>CONCATENATE(B75,P75)</f>
        <v>D</v>
      </c>
      <c r="R75" s="5"/>
    </row>
    <row r="76" spans="1:18" ht="15" x14ac:dyDescent="0.25">
      <c r="A76" s="92"/>
      <c r="B76" s="103"/>
      <c r="C76" s="126"/>
      <c r="D76" s="104"/>
    </row>
    <row r="77" spans="1:18" ht="15" x14ac:dyDescent="0.25">
      <c r="A77" s="92"/>
      <c r="B77" s="97"/>
      <c r="C77" s="122" t="str">
        <f ca="1">IF(PORTADA!$E$35="A",CONCATENATE(J77,".- ",G77),"")</f>
        <v>13.- 0</v>
      </c>
      <c r="D77" s="99"/>
      <c r="E77" s="92"/>
      <c r="F77" s="92"/>
      <c r="G77" s="15">
        <f>IF(L81="FIN","",LOOKUP(I77,DATOS!A:A,DATOS!G:G))</f>
        <v>0</v>
      </c>
      <c r="H77" s="15">
        <f>IF(L81="FIN",0,LOOKUP(I77,DATOS!A:A,DATOS!N:N))</f>
        <v>0</v>
      </c>
      <c r="I77" s="10">
        <f>+I71+1</f>
        <v>133</v>
      </c>
      <c r="J77" s="7">
        <f>+J71+1</f>
        <v>13</v>
      </c>
      <c r="K77" s="5" t="s">
        <v>32</v>
      </c>
      <c r="L77" s="5" t="s">
        <v>33</v>
      </c>
      <c r="M77" s="5" t="s">
        <v>38</v>
      </c>
      <c r="N77" s="5" t="s">
        <v>34</v>
      </c>
      <c r="O77" s="5" t="s">
        <v>35</v>
      </c>
      <c r="P77" s="5" t="s">
        <v>36</v>
      </c>
      <c r="Q77" s="5" t="str">
        <f>CONCATENATE("X",H77)</f>
        <v>X0</v>
      </c>
      <c r="R77" s="5" t="s">
        <v>37</v>
      </c>
    </row>
    <row r="78" spans="1:18" ht="15" x14ac:dyDescent="0.25">
      <c r="A78" s="131">
        <f ca="1">IF($E$2="X",0,IF(J79&gt;2,H77,J79))</f>
        <v>0</v>
      </c>
      <c r="B78" s="100"/>
      <c r="C78" s="123" t="str">
        <f ca="1">IF(PORTADA!$E$35="A",CONCATENATE(I78," ",G78),"")</f>
        <v>a)  0</v>
      </c>
      <c r="D78" s="102"/>
      <c r="G78" s="13">
        <f>IF(L81="FIN","",LOOKUP(I77,DATOS!A:A,DATOS!J:J))</f>
        <v>0</v>
      </c>
      <c r="I78" s="10" t="s">
        <v>44</v>
      </c>
      <c r="J78" s="5" t="s">
        <v>5</v>
      </c>
      <c r="K78" s="5">
        <f>IF(L78&gt;0,0,O78)</f>
        <v>0</v>
      </c>
      <c r="L78" s="5">
        <f>IF(O79&gt;0,1,0)</f>
        <v>0</v>
      </c>
      <c r="M78" s="5">
        <f>IF(L78=1,-1/COUNTA(P78:P81),0)</f>
        <v>0</v>
      </c>
      <c r="N78" s="5">
        <f>COUNTA(B78:B81)</f>
        <v>0</v>
      </c>
      <c r="O78" s="5">
        <f>COUNTIF(Q78:Q81,Q77)</f>
        <v>0</v>
      </c>
      <c r="P78" s="6" t="s">
        <v>0</v>
      </c>
      <c r="Q78" s="5" t="str">
        <f>CONCATENATE(B78,P78)</f>
        <v>A</v>
      </c>
      <c r="R78" s="5">
        <f>IF(O78&gt;0,O78+N78,N78*3)</f>
        <v>0</v>
      </c>
    </row>
    <row r="79" spans="1:18" ht="15" x14ac:dyDescent="0.25">
      <c r="A79" s="131"/>
      <c r="B79" s="100"/>
      <c r="C79" s="123" t="str">
        <f ca="1">IF(PORTADA!$E$35="A",CONCATENATE(I79," ",G79),"")</f>
        <v>b)  0</v>
      </c>
      <c r="D79" s="102"/>
      <c r="G79" s="13">
        <f>IF(L81="FIN","",LOOKUP(I77,DATOS!A:A,DATOS!K:K))</f>
        <v>0</v>
      </c>
      <c r="I79" s="10" t="s">
        <v>45</v>
      </c>
      <c r="J79" s="5">
        <f ca="1">IF(PORTADA!$E$35="A",R78,0)</f>
        <v>0</v>
      </c>
      <c r="K79" s="5"/>
      <c r="L79" s="5"/>
      <c r="M79" s="5"/>
      <c r="N79" s="5"/>
      <c r="O79" s="5">
        <f>N78-O78</f>
        <v>0</v>
      </c>
      <c r="P79" s="6" t="s">
        <v>1</v>
      </c>
      <c r="Q79" s="5" t="str">
        <f>CONCATENATE(B79,P79)</f>
        <v>B</v>
      </c>
      <c r="R79" s="5"/>
    </row>
    <row r="80" spans="1:18" ht="15" x14ac:dyDescent="0.25">
      <c r="A80" s="131"/>
      <c r="B80" s="100"/>
      <c r="C80" s="123" t="str">
        <f ca="1">IF(PORTADA!$E$35="A",CONCATENATE(I80," ",G80),"")</f>
        <v>c)  0</v>
      </c>
      <c r="D80" s="102"/>
      <c r="G80" s="13">
        <f>IF(L81="FIN","",LOOKUP(I77,DATOS!A:A,DATOS!L:L))</f>
        <v>0</v>
      </c>
      <c r="I80" s="10" t="s">
        <v>46</v>
      </c>
      <c r="J80" s="5"/>
      <c r="K80" s="5"/>
      <c r="L80" s="5"/>
      <c r="M80" s="5"/>
      <c r="N80" s="5"/>
      <c r="O80" s="5"/>
      <c r="P80" s="6" t="s">
        <v>2</v>
      </c>
      <c r="Q80" s="5" t="str">
        <f>CONCATENATE(B80,P80)</f>
        <v>C</v>
      </c>
      <c r="R80" s="5"/>
    </row>
    <row r="81" spans="1:18" ht="15" x14ac:dyDescent="0.25">
      <c r="A81" s="131"/>
      <c r="B81" s="100"/>
      <c r="C81" s="123" t="str">
        <f ca="1">IF(PORTADA!$E$35="A",CONCATENATE(I81," ",G81),"")</f>
        <v>d) 0</v>
      </c>
      <c r="D81" s="102"/>
      <c r="G81" s="13">
        <f>IF(L81="FIN","",LOOKUP(I77,DATOS!A:A,DATOS!M:M))</f>
        <v>0</v>
      </c>
      <c r="I81" s="10" t="s">
        <v>47</v>
      </c>
      <c r="J81" s="17">
        <f>LOOKUP(I77,DATOS!A:A,DATOS!F:F)</f>
        <v>13</v>
      </c>
      <c r="K81" s="18" t="str">
        <f>LOOKUP(I77,DATOS!A:A,DATOS!D:D)</f>
        <v>TEST 7</v>
      </c>
      <c r="L81" s="16" t="str">
        <f>IF(J81=J77,"","FIN")</f>
        <v/>
      </c>
      <c r="M81" s="5"/>
      <c r="N81" s="5"/>
      <c r="O81" s="5"/>
      <c r="P81" s="6" t="s">
        <v>3</v>
      </c>
      <c r="Q81" s="5" t="str">
        <f>CONCATENATE(B81,P81)</f>
        <v>D</v>
      </c>
      <c r="R81" s="5"/>
    </row>
    <row r="82" spans="1:18" ht="15" x14ac:dyDescent="0.25">
      <c r="A82" s="92"/>
      <c r="B82" s="103"/>
      <c r="C82" s="126"/>
      <c r="D82" s="104"/>
    </row>
    <row r="83" spans="1:18" ht="15" x14ac:dyDescent="0.25">
      <c r="A83" s="92"/>
      <c r="B83" s="97"/>
      <c r="C83" s="122" t="str">
        <f ca="1">IF(PORTADA!$E$35="A",CONCATENATE(J83,".- ",G83),"")</f>
        <v>14.- 0</v>
      </c>
      <c r="D83" s="99"/>
      <c r="E83" s="92"/>
      <c r="F83" s="92"/>
      <c r="G83" s="15">
        <f>IF(L87="FIN","",LOOKUP(I83,DATOS!A:A,DATOS!G:G))</f>
        <v>0</v>
      </c>
      <c r="H83" s="15">
        <f>IF(L87="FIN",0,LOOKUP(I83,DATOS!A:A,DATOS!N:N))</f>
        <v>0</v>
      </c>
      <c r="I83" s="10">
        <f>+I77+1</f>
        <v>134</v>
      </c>
      <c r="J83" s="7">
        <f>+J77+1</f>
        <v>14</v>
      </c>
      <c r="K83" s="5" t="s">
        <v>32</v>
      </c>
      <c r="L83" s="5" t="s">
        <v>33</v>
      </c>
      <c r="M83" s="5" t="s">
        <v>38</v>
      </c>
      <c r="N83" s="5" t="s">
        <v>34</v>
      </c>
      <c r="O83" s="5" t="s">
        <v>35</v>
      </c>
      <c r="P83" s="5" t="s">
        <v>36</v>
      </c>
      <c r="Q83" s="5" t="str">
        <f>CONCATENATE("X",H83)</f>
        <v>X0</v>
      </c>
      <c r="R83" s="5" t="s">
        <v>37</v>
      </c>
    </row>
    <row r="84" spans="1:18" ht="15" x14ac:dyDescent="0.25">
      <c r="A84" s="131">
        <f ca="1">IF($E$2="X",0,IF(J85&gt;2,H83,J85))</f>
        <v>0</v>
      </c>
      <c r="B84" s="100"/>
      <c r="C84" s="123" t="str">
        <f ca="1">IF(PORTADA!$E$35="A",CONCATENATE(I84," ",G84),"")</f>
        <v>a)  0</v>
      </c>
      <c r="D84" s="102"/>
      <c r="G84" s="13">
        <f>IF(L87="FIN","",LOOKUP(I83,DATOS!A:A,DATOS!J:J))</f>
        <v>0</v>
      </c>
      <c r="I84" s="10" t="s">
        <v>44</v>
      </c>
      <c r="J84" s="5" t="s">
        <v>5</v>
      </c>
      <c r="K84" s="5">
        <f>IF(L84&gt;0,0,O84)</f>
        <v>0</v>
      </c>
      <c r="L84" s="5">
        <f>IF(O85&gt;0,1,0)</f>
        <v>0</v>
      </c>
      <c r="M84" s="5">
        <f>IF(L84=1,-1/COUNTA(P84:P87),0)</f>
        <v>0</v>
      </c>
      <c r="N84" s="5">
        <f>COUNTA(B84:B87)</f>
        <v>0</v>
      </c>
      <c r="O84" s="5">
        <f>COUNTIF(Q84:Q87,Q83)</f>
        <v>0</v>
      </c>
      <c r="P84" s="6" t="s">
        <v>0</v>
      </c>
      <c r="Q84" s="5" t="str">
        <f>CONCATENATE(B84,P84)</f>
        <v>A</v>
      </c>
      <c r="R84" s="5">
        <f>IF(O84&gt;0,O84+N84,N84*3)</f>
        <v>0</v>
      </c>
    </row>
    <row r="85" spans="1:18" ht="15" x14ac:dyDescent="0.25">
      <c r="A85" s="131"/>
      <c r="B85" s="100"/>
      <c r="C85" s="123" t="str">
        <f ca="1">IF(PORTADA!$E$35="A",CONCATENATE(I85," ",G85),"")</f>
        <v>b)  0</v>
      </c>
      <c r="D85" s="102"/>
      <c r="G85" s="13">
        <f>IF(L87="FIN","",LOOKUP(I83,DATOS!A:A,DATOS!K:K))</f>
        <v>0</v>
      </c>
      <c r="I85" s="10" t="s">
        <v>45</v>
      </c>
      <c r="J85" s="5">
        <f ca="1">IF(PORTADA!$E$35="A",R84,0)</f>
        <v>0</v>
      </c>
      <c r="K85" s="5"/>
      <c r="L85" s="5"/>
      <c r="M85" s="5"/>
      <c r="N85" s="5"/>
      <c r="O85" s="5">
        <f>N84-O84</f>
        <v>0</v>
      </c>
      <c r="P85" s="6" t="s">
        <v>1</v>
      </c>
      <c r="Q85" s="5" t="str">
        <f>CONCATENATE(B85,P85)</f>
        <v>B</v>
      </c>
      <c r="R85" s="5"/>
    </row>
    <row r="86" spans="1:18" ht="15" x14ac:dyDescent="0.25">
      <c r="A86" s="131"/>
      <c r="B86" s="100"/>
      <c r="C86" s="123" t="str">
        <f ca="1">IF(PORTADA!$E$35="A",CONCATENATE(I86," ",G86),"")</f>
        <v>c)  0</v>
      </c>
      <c r="D86" s="102"/>
      <c r="G86" s="13">
        <f>IF(L87="FIN","",LOOKUP(I83,DATOS!A:A,DATOS!L:L))</f>
        <v>0</v>
      </c>
      <c r="I86" s="10" t="s">
        <v>46</v>
      </c>
      <c r="J86" s="5"/>
      <c r="K86" s="5"/>
      <c r="L86" s="5"/>
      <c r="M86" s="5"/>
      <c r="N86" s="5"/>
      <c r="O86" s="5"/>
      <c r="P86" s="6" t="s">
        <v>2</v>
      </c>
      <c r="Q86" s="5" t="str">
        <f>CONCATENATE(B86,P86)</f>
        <v>C</v>
      </c>
      <c r="R86" s="5"/>
    </row>
    <row r="87" spans="1:18" ht="15" x14ac:dyDescent="0.25">
      <c r="A87" s="131"/>
      <c r="B87" s="100"/>
      <c r="C87" s="123" t="str">
        <f ca="1">IF(PORTADA!$E$35="A",CONCATENATE(I87," ",G87),"")</f>
        <v>d) 0</v>
      </c>
      <c r="D87" s="102"/>
      <c r="G87" s="13">
        <f>IF(L87="FIN","",LOOKUP(I83,DATOS!A:A,DATOS!M:M))</f>
        <v>0</v>
      </c>
      <c r="I87" s="10" t="s">
        <v>47</v>
      </c>
      <c r="J87" s="17">
        <f>LOOKUP(I83,DATOS!A:A,DATOS!F:F)</f>
        <v>14</v>
      </c>
      <c r="K87" s="18" t="str">
        <f>LOOKUP(I83,DATOS!A:A,DATOS!D:D)</f>
        <v>TEST 7</v>
      </c>
      <c r="L87" s="16" t="str">
        <f>IF(J87=J83,"","FIN")</f>
        <v/>
      </c>
      <c r="M87" s="5"/>
      <c r="N87" s="5"/>
      <c r="O87" s="5"/>
      <c r="P87" s="6" t="s">
        <v>3</v>
      </c>
      <c r="Q87" s="5" t="str">
        <f>CONCATENATE(B87,P87)</f>
        <v>D</v>
      </c>
      <c r="R87" s="5"/>
    </row>
    <row r="88" spans="1:18" ht="15" x14ac:dyDescent="0.25">
      <c r="A88" s="92"/>
      <c r="B88" s="103"/>
      <c r="C88" s="126"/>
      <c r="D88" s="104"/>
    </row>
    <row r="89" spans="1:18" ht="15" x14ac:dyDescent="0.25">
      <c r="A89" s="92"/>
      <c r="B89" s="97"/>
      <c r="C89" s="122" t="str">
        <f ca="1">IF(PORTADA!$E$35="A",CONCATENATE(J89,".- ",G89),"")</f>
        <v>15.- 0</v>
      </c>
      <c r="D89" s="99"/>
      <c r="E89" s="92"/>
      <c r="F89" s="92"/>
      <c r="G89" s="15">
        <f>IF(L93="FIN","",LOOKUP(I89,DATOS!A:A,DATOS!G:G))</f>
        <v>0</v>
      </c>
      <c r="H89" s="15">
        <f>IF(L93="FIN",0,LOOKUP(I89,DATOS!A:A,DATOS!N:N))</f>
        <v>0</v>
      </c>
      <c r="I89" s="10">
        <f>+I83+1</f>
        <v>135</v>
      </c>
      <c r="J89" s="7">
        <f>+J83+1</f>
        <v>15</v>
      </c>
      <c r="K89" s="5" t="s">
        <v>32</v>
      </c>
      <c r="L89" s="5" t="s">
        <v>33</v>
      </c>
      <c r="M89" s="5" t="s">
        <v>38</v>
      </c>
      <c r="N89" s="5" t="s">
        <v>34</v>
      </c>
      <c r="O89" s="5" t="s">
        <v>35</v>
      </c>
      <c r="P89" s="5" t="s">
        <v>36</v>
      </c>
      <c r="Q89" s="5" t="str">
        <f>CONCATENATE("X",H89)</f>
        <v>X0</v>
      </c>
      <c r="R89" s="5" t="s">
        <v>37</v>
      </c>
    </row>
    <row r="90" spans="1:18" ht="15" x14ac:dyDescent="0.25">
      <c r="A90" s="131">
        <f ca="1">IF($E$2="X",0,IF(J91&gt;2,H89,J91))</f>
        <v>0</v>
      </c>
      <c r="B90" s="100"/>
      <c r="C90" s="123" t="str">
        <f ca="1">IF(PORTADA!$E$35="A",CONCATENATE(I90," ",G90),"")</f>
        <v>a)  0</v>
      </c>
      <c r="D90" s="102"/>
      <c r="G90" s="13">
        <f>IF(L93="FIN","",LOOKUP(I89,DATOS!A:A,DATOS!J:J))</f>
        <v>0</v>
      </c>
      <c r="I90" s="10" t="s">
        <v>44</v>
      </c>
      <c r="J90" s="5" t="s">
        <v>5</v>
      </c>
      <c r="K90" s="5">
        <f>IF(L90&gt;0,0,O90)</f>
        <v>0</v>
      </c>
      <c r="L90" s="5">
        <f>IF(O91&gt;0,1,0)</f>
        <v>0</v>
      </c>
      <c r="M90" s="5">
        <f>IF(L90=1,-1/COUNTA(P90:P93),0)</f>
        <v>0</v>
      </c>
      <c r="N90" s="5">
        <f>COUNTA(B90:B93)</f>
        <v>0</v>
      </c>
      <c r="O90" s="5">
        <f>COUNTIF(Q90:Q93,Q89)</f>
        <v>0</v>
      </c>
      <c r="P90" s="6" t="s">
        <v>0</v>
      </c>
      <c r="Q90" s="5" t="str">
        <f>CONCATENATE(B90,P90)</f>
        <v>A</v>
      </c>
      <c r="R90" s="5">
        <f>IF(O90&gt;0,O90+N90,N90*3)</f>
        <v>0</v>
      </c>
    </row>
    <row r="91" spans="1:18" ht="15" x14ac:dyDescent="0.25">
      <c r="A91" s="131"/>
      <c r="B91" s="100"/>
      <c r="C91" s="123" t="str">
        <f ca="1">IF(PORTADA!$E$35="A",CONCATENATE(I91," ",G91),"")</f>
        <v>b)  0</v>
      </c>
      <c r="D91" s="102"/>
      <c r="G91" s="13">
        <f>IF(L93="FIN","",LOOKUP(I89,DATOS!A:A,DATOS!K:K))</f>
        <v>0</v>
      </c>
      <c r="I91" s="10" t="s">
        <v>45</v>
      </c>
      <c r="J91" s="5">
        <f ca="1">IF(PORTADA!$E$35="A",R90,0)</f>
        <v>0</v>
      </c>
      <c r="K91" s="5"/>
      <c r="L91" s="5"/>
      <c r="M91" s="5"/>
      <c r="N91" s="5"/>
      <c r="O91" s="5">
        <f>N90-O90</f>
        <v>0</v>
      </c>
      <c r="P91" s="6" t="s">
        <v>1</v>
      </c>
      <c r="Q91" s="5" t="str">
        <f>CONCATENATE(B91,P91)</f>
        <v>B</v>
      </c>
      <c r="R91" s="5"/>
    </row>
    <row r="92" spans="1:18" ht="15" x14ac:dyDescent="0.25">
      <c r="A92" s="131"/>
      <c r="B92" s="100"/>
      <c r="C92" s="123" t="str">
        <f ca="1">IF(PORTADA!$E$35="A",CONCATENATE(I92," ",G92),"")</f>
        <v>c)  0</v>
      </c>
      <c r="D92" s="102"/>
      <c r="G92" s="13">
        <f>IF(L93="FIN","",LOOKUP(I89,DATOS!A:A,DATOS!L:L))</f>
        <v>0</v>
      </c>
      <c r="I92" s="10" t="s">
        <v>46</v>
      </c>
      <c r="J92" s="5"/>
      <c r="K92" s="5"/>
      <c r="L92" s="5"/>
      <c r="M92" s="5"/>
      <c r="N92" s="5"/>
      <c r="O92" s="5"/>
      <c r="P92" s="6" t="s">
        <v>2</v>
      </c>
      <c r="Q92" s="5" t="str">
        <f>CONCATENATE(B92,P92)</f>
        <v>C</v>
      </c>
      <c r="R92" s="5"/>
    </row>
    <row r="93" spans="1:18" ht="15" x14ac:dyDescent="0.25">
      <c r="A93" s="131"/>
      <c r="B93" s="100"/>
      <c r="C93" s="123" t="str">
        <f ca="1">IF(PORTADA!$E$35="A",CONCATENATE(I93," ",G93),"")</f>
        <v>d) 0</v>
      </c>
      <c r="D93" s="102"/>
      <c r="G93" s="13">
        <f>IF(L93="FIN","",LOOKUP(I89,DATOS!A:A,DATOS!M:M))</f>
        <v>0</v>
      </c>
      <c r="I93" s="10" t="s">
        <v>47</v>
      </c>
      <c r="J93" s="17">
        <f>LOOKUP(I89,DATOS!A:A,DATOS!F:F)</f>
        <v>15</v>
      </c>
      <c r="K93" s="18" t="str">
        <f>LOOKUP(I89,DATOS!A:A,DATOS!D:D)</f>
        <v>TEST 7</v>
      </c>
      <c r="L93" s="16" t="str">
        <f>IF(J93=J89,"","FIN")</f>
        <v/>
      </c>
      <c r="M93" s="5"/>
      <c r="N93" s="5"/>
      <c r="O93" s="5"/>
      <c r="P93" s="6" t="s">
        <v>3</v>
      </c>
      <c r="Q93" s="5" t="str">
        <f>CONCATENATE(B93,P93)</f>
        <v>D</v>
      </c>
      <c r="R93" s="5"/>
    </row>
    <row r="94" spans="1:18" ht="15" x14ac:dyDescent="0.25">
      <c r="A94" s="92"/>
      <c r="B94" s="103"/>
      <c r="C94" s="126"/>
      <c r="D94" s="104"/>
    </row>
    <row r="95" spans="1:18" ht="15" x14ac:dyDescent="0.25">
      <c r="A95" s="92"/>
      <c r="B95" s="97"/>
      <c r="C95" s="122" t="str">
        <f ca="1">IF(PORTADA!$E$35="A",CONCATENATE(J95,".- ",G95),"")</f>
        <v>16.- 0</v>
      </c>
      <c r="D95" s="99"/>
      <c r="E95" s="92"/>
      <c r="F95" s="92"/>
      <c r="G95" s="15">
        <f>IF(L99="FIN","",LOOKUP(I95,DATOS!A:A,DATOS!G:G))</f>
        <v>0</v>
      </c>
      <c r="H95" s="15">
        <f>IF(L99="FIN",0,LOOKUP(I95,DATOS!A:A,DATOS!N:N))</f>
        <v>0</v>
      </c>
      <c r="I95" s="10">
        <f>+I89+1</f>
        <v>136</v>
      </c>
      <c r="J95" s="7">
        <f>+J89+1</f>
        <v>16</v>
      </c>
      <c r="K95" s="5" t="s">
        <v>32</v>
      </c>
      <c r="L95" s="5" t="s">
        <v>33</v>
      </c>
      <c r="M95" s="5" t="s">
        <v>38</v>
      </c>
      <c r="N95" s="5" t="s">
        <v>34</v>
      </c>
      <c r="O95" s="5" t="s">
        <v>35</v>
      </c>
      <c r="P95" s="5" t="s">
        <v>36</v>
      </c>
      <c r="Q95" s="5" t="str">
        <f>CONCATENATE("X",H95)</f>
        <v>X0</v>
      </c>
      <c r="R95" s="5" t="s">
        <v>37</v>
      </c>
    </row>
    <row r="96" spans="1:18" ht="15" x14ac:dyDescent="0.25">
      <c r="A96" s="131">
        <f ca="1">IF($E$2="X",0,IF(J97&gt;2,H95,J97))</f>
        <v>0</v>
      </c>
      <c r="B96" s="100"/>
      <c r="C96" s="123" t="str">
        <f ca="1">IF(PORTADA!$E$35="A",CONCATENATE(I96," ",G96),"")</f>
        <v>a)  0</v>
      </c>
      <c r="D96" s="102"/>
      <c r="G96" s="13">
        <f>IF(L99="FIN","",LOOKUP(I95,DATOS!A:A,DATOS!J:J))</f>
        <v>0</v>
      </c>
      <c r="I96" s="10" t="s">
        <v>44</v>
      </c>
      <c r="J96" s="5" t="s">
        <v>5</v>
      </c>
      <c r="K96" s="5">
        <f>IF(L96&gt;0,0,O96)</f>
        <v>0</v>
      </c>
      <c r="L96" s="5">
        <f>IF(O97&gt;0,1,0)</f>
        <v>0</v>
      </c>
      <c r="M96" s="5">
        <f>IF(L96=1,-1/COUNTA(P96:P99),0)</f>
        <v>0</v>
      </c>
      <c r="N96" s="5">
        <f>COUNTA(B96:B99)</f>
        <v>0</v>
      </c>
      <c r="O96" s="5">
        <f>COUNTIF(Q96:Q99,Q95)</f>
        <v>0</v>
      </c>
      <c r="P96" s="6" t="s">
        <v>0</v>
      </c>
      <c r="Q96" s="5" t="str">
        <f>CONCATENATE(B96,P96)</f>
        <v>A</v>
      </c>
      <c r="R96" s="5">
        <f>IF(O96&gt;0,O96+N96,N96*3)</f>
        <v>0</v>
      </c>
    </row>
    <row r="97" spans="1:18" ht="15" x14ac:dyDescent="0.25">
      <c r="A97" s="131"/>
      <c r="B97" s="100"/>
      <c r="C97" s="123" t="str">
        <f ca="1">IF(PORTADA!$E$35="A",CONCATENATE(I97," ",G97),"")</f>
        <v>b)  0</v>
      </c>
      <c r="D97" s="102"/>
      <c r="G97" s="13">
        <f>IF(L99="FIN","",LOOKUP(I95,DATOS!A:A,DATOS!K:K))</f>
        <v>0</v>
      </c>
      <c r="I97" s="10" t="s">
        <v>45</v>
      </c>
      <c r="J97" s="5">
        <f ca="1">IF(PORTADA!$E$35="A",R96,0)</f>
        <v>0</v>
      </c>
      <c r="K97" s="5"/>
      <c r="L97" s="5"/>
      <c r="M97" s="5"/>
      <c r="N97" s="5"/>
      <c r="O97" s="5">
        <f>N96-O96</f>
        <v>0</v>
      </c>
      <c r="P97" s="6" t="s">
        <v>1</v>
      </c>
      <c r="Q97" s="5" t="str">
        <f>CONCATENATE(B97,P97)</f>
        <v>B</v>
      </c>
      <c r="R97" s="5"/>
    </row>
    <row r="98" spans="1:18" ht="15" x14ac:dyDescent="0.25">
      <c r="A98" s="131"/>
      <c r="B98" s="100"/>
      <c r="C98" s="123" t="str">
        <f ca="1">IF(PORTADA!$E$35="A",CONCATENATE(I98," ",G98),"")</f>
        <v>c)  0</v>
      </c>
      <c r="D98" s="102"/>
      <c r="G98" s="13">
        <f>IF(L99="FIN","",LOOKUP(I95,DATOS!A:A,DATOS!L:L))</f>
        <v>0</v>
      </c>
      <c r="I98" s="10" t="s">
        <v>46</v>
      </c>
      <c r="J98" s="5"/>
      <c r="K98" s="5"/>
      <c r="L98" s="5"/>
      <c r="M98" s="5"/>
      <c r="N98" s="5"/>
      <c r="O98" s="5"/>
      <c r="P98" s="6" t="s">
        <v>2</v>
      </c>
      <c r="Q98" s="5" t="str">
        <f>CONCATENATE(B98,P98)</f>
        <v>C</v>
      </c>
      <c r="R98" s="5"/>
    </row>
    <row r="99" spans="1:18" ht="15" x14ac:dyDescent="0.25">
      <c r="A99" s="131"/>
      <c r="B99" s="100"/>
      <c r="C99" s="123" t="str">
        <f ca="1">IF(PORTADA!$E$35="A",CONCATENATE(I99," ",G99),"")</f>
        <v>d) 0</v>
      </c>
      <c r="D99" s="102"/>
      <c r="G99" s="13">
        <f>IF(L99="FIN","",LOOKUP(I95,DATOS!A:A,DATOS!M:M))</f>
        <v>0</v>
      </c>
      <c r="I99" s="10" t="s">
        <v>47</v>
      </c>
      <c r="J99" s="17">
        <f>LOOKUP(I95,DATOS!A:A,DATOS!F:F)</f>
        <v>16</v>
      </c>
      <c r="K99" s="18" t="str">
        <f>LOOKUP(I95,DATOS!A:A,DATOS!D:D)</f>
        <v>TEST 7</v>
      </c>
      <c r="L99" s="16" t="str">
        <f>IF(J99=J95,"","FIN")</f>
        <v/>
      </c>
      <c r="M99" s="5"/>
      <c r="N99" s="5"/>
      <c r="O99" s="5"/>
      <c r="P99" s="6" t="s">
        <v>3</v>
      </c>
      <c r="Q99" s="5" t="str">
        <f>CONCATENATE(B99,P99)</f>
        <v>D</v>
      </c>
      <c r="R99" s="5"/>
    </row>
    <row r="100" spans="1:18" ht="15" x14ac:dyDescent="0.25">
      <c r="A100" s="92"/>
      <c r="B100" s="103"/>
      <c r="C100" s="126"/>
      <c r="D100" s="104"/>
    </row>
    <row r="101" spans="1:18" ht="15" x14ac:dyDescent="0.25">
      <c r="A101" s="92"/>
      <c r="B101" s="97"/>
      <c r="C101" s="122" t="str">
        <f ca="1">IF(PORTADA!$E$35="A",CONCATENATE(J101,".- ",G101),"")</f>
        <v>17.- 0</v>
      </c>
      <c r="D101" s="99"/>
      <c r="E101" s="92"/>
      <c r="F101" s="92"/>
      <c r="G101" s="15">
        <f>IF(L105="FIN","",LOOKUP(I101,DATOS!A:A,DATOS!G:G))</f>
        <v>0</v>
      </c>
      <c r="H101" s="15">
        <f>IF(L105="FIN",0,LOOKUP(I101,DATOS!A:A,DATOS!N:N))</f>
        <v>0</v>
      </c>
      <c r="I101" s="10">
        <f>+I95+1</f>
        <v>137</v>
      </c>
      <c r="J101" s="7">
        <f>+J95+1</f>
        <v>17</v>
      </c>
      <c r="K101" s="5" t="s">
        <v>32</v>
      </c>
      <c r="L101" s="5" t="s">
        <v>33</v>
      </c>
      <c r="M101" s="5" t="s">
        <v>38</v>
      </c>
      <c r="N101" s="5" t="s">
        <v>34</v>
      </c>
      <c r="O101" s="5" t="s">
        <v>35</v>
      </c>
      <c r="P101" s="5" t="s">
        <v>36</v>
      </c>
      <c r="Q101" s="5" t="str">
        <f>CONCATENATE("X",H101)</f>
        <v>X0</v>
      </c>
      <c r="R101" s="5" t="s">
        <v>37</v>
      </c>
    </row>
    <row r="102" spans="1:18" ht="15" x14ac:dyDescent="0.25">
      <c r="A102" s="131">
        <f ca="1">IF($E$2="X",0,IF(J103&gt;2,H101,J103))</f>
        <v>0</v>
      </c>
      <c r="B102" s="100"/>
      <c r="C102" s="123" t="str">
        <f ca="1">IF(PORTADA!$E$35="A",CONCATENATE(I102," ",G102),"")</f>
        <v>a)  0</v>
      </c>
      <c r="D102" s="102"/>
      <c r="G102" s="13">
        <f>IF(L105="FIN","",LOOKUP(I101,DATOS!A:A,DATOS!J:J))</f>
        <v>0</v>
      </c>
      <c r="I102" s="10" t="s">
        <v>44</v>
      </c>
      <c r="J102" s="5" t="s">
        <v>5</v>
      </c>
      <c r="K102" s="5">
        <f>IF(L102&gt;0,0,O102)</f>
        <v>0</v>
      </c>
      <c r="L102" s="5">
        <f>IF(O103&gt;0,1,0)</f>
        <v>0</v>
      </c>
      <c r="M102" s="5">
        <f>IF(L102=1,-1/COUNTA(P102:P105),0)</f>
        <v>0</v>
      </c>
      <c r="N102" s="5">
        <f>COUNTA(B102:B105)</f>
        <v>0</v>
      </c>
      <c r="O102" s="5">
        <f>COUNTIF(Q102:Q105,Q101)</f>
        <v>0</v>
      </c>
      <c r="P102" s="6" t="s">
        <v>0</v>
      </c>
      <c r="Q102" s="5" t="str">
        <f>CONCATENATE(B102,P102)</f>
        <v>A</v>
      </c>
      <c r="R102" s="5">
        <f>IF(O102&gt;0,O102+N102,N102*3)</f>
        <v>0</v>
      </c>
    </row>
    <row r="103" spans="1:18" ht="15" x14ac:dyDescent="0.25">
      <c r="A103" s="131"/>
      <c r="B103" s="100"/>
      <c r="C103" s="123" t="str">
        <f ca="1">IF(PORTADA!$E$35="A",CONCATENATE(I103," ",G103),"")</f>
        <v>b)  0</v>
      </c>
      <c r="D103" s="102"/>
      <c r="G103" s="13">
        <f>IF(L105="FIN","",LOOKUP(I101,DATOS!A:A,DATOS!K:K))</f>
        <v>0</v>
      </c>
      <c r="I103" s="10" t="s">
        <v>45</v>
      </c>
      <c r="J103" s="5">
        <f ca="1">IF(PORTADA!$E$35="A",R102,0)</f>
        <v>0</v>
      </c>
      <c r="K103" s="5"/>
      <c r="L103" s="5"/>
      <c r="M103" s="5"/>
      <c r="N103" s="5"/>
      <c r="O103" s="5">
        <f>N102-O102</f>
        <v>0</v>
      </c>
      <c r="P103" s="6" t="s">
        <v>1</v>
      </c>
      <c r="Q103" s="5" t="str">
        <f>CONCATENATE(B103,P103)</f>
        <v>B</v>
      </c>
      <c r="R103" s="5"/>
    </row>
    <row r="104" spans="1:18" ht="15" x14ac:dyDescent="0.25">
      <c r="A104" s="131"/>
      <c r="B104" s="100"/>
      <c r="C104" s="123" t="str">
        <f ca="1">IF(PORTADA!$E$35="A",CONCATENATE(I104," ",G104),"")</f>
        <v>c)  0</v>
      </c>
      <c r="D104" s="102"/>
      <c r="G104" s="13">
        <f>IF(L105="FIN","",LOOKUP(I101,DATOS!A:A,DATOS!L:L))</f>
        <v>0</v>
      </c>
      <c r="I104" s="10" t="s">
        <v>46</v>
      </c>
      <c r="J104" s="5"/>
      <c r="K104" s="5"/>
      <c r="L104" s="5"/>
      <c r="M104" s="5"/>
      <c r="N104" s="5"/>
      <c r="O104" s="5"/>
      <c r="P104" s="6" t="s">
        <v>2</v>
      </c>
      <c r="Q104" s="5" t="str">
        <f>CONCATENATE(B104,P104)</f>
        <v>C</v>
      </c>
      <c r="R104" s="5"/>
    </row>
    <row r="105" spans="1:18" ht="15" x14ac:dyDescent="0.25">
      <c r="A105" s="131"/>
      <c r="B105" s="100"/>
      <c r="C105" s="123" t="str">
        <f ca="1">IF(PORTADA!$E$35="A",CONCATENATE(I105," ",G105),"")</f>
        <v>d) 0</v>
      </c>
      <c r="D105" s="102"/>
      <c r="G105" s="13">
        <f>IF(L105="FIN","",LOOKUP(I101,DATOS!A:A,DATOS!M:M))</f>
        <v>0</v>
      </c>
      <c r="I105" s="10" t="s">
        <v>47</v>
      </c>
      <c r="J105" s="17">
        <f>LOOKUP(I101,DATOS!A:A,DATOS!F:F)</f>
        <v>17</v>
      </c>
      <c r="K105" s="18" t="str">
        <f>LOOKUP(I101,DATOS!A:A,DATOS!D:D)</f>
        <v>TEST 7</v>
      </c>
      <c r="L105" s="16" t="str">
        <f>IF(J105=J101,"","FIN")</f>
        <v/>
      </c>
      <c r="M105" s="5"/>
      <c r="N105" s="5"/>
      <c r="O105" s="5"/>
      <c r="P105" s="6" t="s">
        <v>3</v>
      </c>
      <c r="Q105" s="5" t="str">
        <f>CONCATENATE(B105,P105)</f>
        <v>D</v>
      </c>
      <c r="R105" s="5"/>
    </row>
    <row r="106" spans="1:18" ht="15" x14ac:dyDescent="0.25">
      <c r="A106" s="92"/>
      <c r="B106" s="103"/>
      <c r="C106" s="126"/>
      <c r="D106" s="104"/>
    </row>
    <row r="107" spans="1:18" ht="15" x14ac:dyDescent="0.25">
      <c r="A107" s="92"/>
      <c r="B107" s="97"/>
      <c r="C107" s="122" t="str">
        <f ca="1">IF(PORTADA!$E$35="A",CONCATENATE(J107,".- ",G107),"")</f>
        <v>18.- 0</v>
      </c>
      <c r="D107" s="99"/>
      <c r="E107" s="92"/>
      <c r="F107" s="92"/>
      <c r="G107" s="15">
        <f>IF(L111="FIN","",LOOKUP(I107,DATOS!A:A,DATOS!G:G))</f>
        <v>0</v>
      </c>
      <c r="H107" s="15">
        <f>IF(L111="FIN",0,LOOKUP(I107,DATOS!A:A,DATOS!N:N))</f>
        <v>0</v>
      </c>
      <c r="I107" s="10">
        <f>+I101+1</f>
        <v>138</v>
      </c>
      <c r="J107" s="7">
        <f>+J101+1</f>
        <v>18</v>
      </c>
      <c r="K107" s="5" t="s">
        <v>32</v>
      </c>
      <c r="L107" s="5" t="s">
        <v>33</v>
      </c>
      <c r="M107" s="5" t="s">
        <v>38</v>
      </c>
      <c r="N107" s="5" t="s">
        <v>34</v>
      </c>
      <c r="O107" s="5" t="s">
        <v>35</v>
      </c>
      <c r="P107" s="5" t="s">
        <v>36</v>
      </c>
      <c r="Q107" s="5" t="str">
        <f>CONCATENATE("X",H107)</f>
        <v>X0</v>
      </c>
      <c r="R107" s="5" t="s">
        <v>37</v>
      </c>
    </row>
    <row r="108" spans="1:18" ht="15" x14ac:dyDescent="0.25">
      <c r="A108" s="131">
        <f ca="1">IF($E$2="X",0,IF(J109&gt;2,H107,J109))</f>
        <v>0</v>
      </c>
      <c r="B108" s="100"/>
      <c r="C108" s="123" t="str">
        <f ca="1">IF(PORTADA!$E$35="A",CONCATENATE(I108," ",G108),"")</f>
        <v>a)  0</v>
      </c>
      <c r="D108" s="102"/>
      <c r="G108" s="13">
        <f>IF(L111="FIN","",LOOKUP(I107,DATOS!A:A,DATOS!J:J))</f>
        <v>0</v>
      </c>
      <c r="I108" s="10" t="s">
        <v>44</v>
      </c>
      <c r="J108" s="5" t="s">
        <v>5</v>
      </c>
      <c r="K108" s="5">
        <f>IF(L108&gt;0,0,O108)</f>
        <v>0</v>
      </c>
      <c r="L108" s="5">
        <f>IF(O109&gt;0,1,0)</f>
        <v>0</v>
      </c>
      <c r="M108" s="5">
        <f>IF(L108=1,-1/COUNTA(P108:P111),0)</f>
        <v>0</v>
      </c>
      <c r="N108" s="5">
        <f>COUNTA(B108:B111)</f>
        <v>0</v>
      </c>
      <c r="O108" s="5">
        <f>COUNTIF(Q108:Q111,Q107)</f>
        <v>0</v>
      </c>
      <c r="P108" s="6" t="s">
        <v>0</v>
      </c>
      <c r="Q108" s="5" t="str">
        <f>CONCATENATE(B108,P108)</f>
        <v>A</v>
      </c>
      <c r="R108" s="5">
        <f>IF(O108&gt;0,O108+N108,N108*3)</f>
        <v>0</v>
      </c>
    </row>
    <row r="109" spans="1:18" ht="15" x14ac:dyDescent="0.25">
      <c r="A109" s="131"/>
      <c r="B109" s="100"/>
      <c r="C109" s="123" t="str">
        <f ca="1">IF(PORTADA!$E$35="A",CONCATENATE(I109," ",G109),"")</f>
        <v>b)  0</v>
      </c>
      <c r="D109" s="102"/>
      <c r="G109" s="13">
        <f>IF(L111="FIN","",LOOKUP(I107,DATOS!A:A,DATOS!K:K))</f>
        <v>0</v>
      </c>
      <c r="I109" s="10" t="s">
        <v>45</v>
      </c>
      <c r="J109" s="5">
        <f ca="1">IF(PORTADA!$E$35="A",R108,0)</f>
        <v>0</v>
      </c>
      <c r="K109" s="5"/>
      <c r="L109" s="5"/>
      <c r="M109" s="5"/>
      <c r="N109" s="5"/>
      <c r="O109" s="5">
        <f>N108-O108</f>
        <v>0</v>
      </c>
      <c r="P109" s="6" t="s">
        <v>1</v>
      </c>
      <c r="Q109" s="5" t="str">
        <f>CONCATENATE(B109,P109)</f>
        <v>B</v>
      </c>
      <c r="R109" s="5"/>
    </row>
    <row r="110" spans="1:18" ht="15" x14ac:dyDescent="0.25">
      <c r="A110" s="131"/>
      <c r="B110" s="100"/>
      <c r="C110" s="123" t="str">
        <f ca="1">IF(PORTADA!$E$35="A",CONCATENATE(I110," ",G110),"")</f>
        <v>c)  0</v>
      </c>
      <c r="D110" s="102"/>
      <c r="G110" s="13">
        <f>IF(L111="FIN","",LOOKUP(I107,DATOS!A:A,DATOS!L:L))</f>
        <v>0</v>
      </c>
      <c r="I110" s="10" t="s">
        <v>46</v>
      </c>
      <c r="J110" s="5"/>
      <c r="K110" s="5"/>
      <c r="L110" s="5"/>
      <c r="M110" s="5"/>
      <c r="N110" s="5"/>
      <c r="O110" s="5"/>
      <c r="P110" s="6" t="s">
        <v>2</v>
      </c>
      <c r="Q110" s="5" t="str">
        <f>CONCATENATE(B110,P110)</f>
        <v>C</v>
      </c>
      <c r="R110" s="5"/>
    </row>
    <row r="111" spans="1:18" ht="15" x14ac:dyDescent="0.25">
      <c r="A111" s="131"/>
      <c r="B111" s="100"/>
      <c r="C111" s="123" t="str">
        <f ca="1">IF(PORTADA!$E$35="A",CONCATENATE(I111," ",G111),"")</f>
        <v>d) 0</v>
      </c>
      <c r="D111" s="102"/>
      <c r="G111" s="13">
        <f>IF(L111="FIN","",LOOKUP(I107,DATOS!A:A,DATOS!M:M))</f>
        <v>0</v>
      </c>
      <c r="I111" s="10" t="s">
        <v>47</v>
      </c>
      <c r="J111" s="17">
        <f>LOOKUP(I107,DATOS!A:A,DATOS!F:F)</f>
        <v>18</v>
      </c>
      <c r="K111" s="18" t="str">
        <f>LOOKUP(I107,DATOS!A:A,DATOS!D:D)</f>
        <v>TEST 7</v>
      </c>
      <c r="L111" s="16" t="str">
        <f>IF(J111=J107,"","FIN")</f>
        <v/>
      </c>
      <c r="M111" s="5"/>
      <c r="N111" s="5"/>
      <c r="O111" s="5"/>
      <c r="P111" s="6" t="s">
        <v>3</v>
      </c>
      <c r="Q111" s="5" t="str">
        <f>CONCATENATE(B111,P111)</f>
        <v>D</v>
      </c>
      <c r="R111" s="5"/>
    </row>
    <row r="112" spans="1:18" ht="15" x14ac:dyDescent="0.25">
      <c r="A112" s="92"/>
      <c r="B112" s="103"/>
      <c r="C112" s="126"/>
      <c r="D112" s="104"/>
    </row>
    <row r="113" spans="1:18" ht="15" x14ac:dyDescent="0.25">
      <c r="A113" s="92"/>
      <c r="B113" s="97"/>
      <c r="C113" s="122" t="str">
        <f ca="1">IF(PORTADA!$E$35="A",CONCATENATE(J113,".- ",G113),"")</f>
        <v>19.- 0</v>
      </c>
      <c r="D113" s="99"/>
      <c r="E113" s="92"/>
      <c r="F113" s="92"/>
      <c r="G113" s="15">
        <f>IF(L117="FIN","",LOOKUP(I113,DATOS!A:A,DATOS!G:G))</f>
        <v>0</v>
      </c>
      <c r="H113" s="15">
        <f>IF(L117="FIN",0,LOOKUP(I113,DATOS!A:A,DATOS!N:N))</f>
        <v>0</v>
      </c>
      <c r="I113" s="10">
        <f>+I107+1</f>
        <v>139</v>
      </c>
      <c r="J113" s="7">
        <f>+J107+1</f>
        <v>19</v>
      </c>
      <c r="K113" s="5" t="s">
        <v>32</v>
      </c>
      <c r="L113" s="5" t="s">
        <v>33</v>
      </c>
      <c r="M113" s="5" t="s">
        <v>38</v>
      </c>
      <c r="N113" s="5" t="s">
        <v>34</v>
      </c>
      <c r="O113" s="5" t="s">
        <v>35</v>
      </c>
      <c r="P113" s="5" t="s">
        <v>36</v>
      </c>
      <c r="Q113" s="5" t="str">
        <f>CONCATENATE("X",H113)</f>
        <v>X0</v>
      </c>
      <c r="R113" s="5" t="s">
        <v>37</v>
      </c>
    </row>
    <row r="114" spans="1:18" ht="15" x14ac:dyDescent="0.25">
      <c r="A114" s="131">
        <f ca="1">IF($E$2="X",0,IF(J115&gt;2,H113,J115))</f>
        <v>0</v>
      </c>
      <c r="B114" s="100"/>
      <c r="C114" s="123" t="str">
        <f ca="1">IF(PORTADA!$E$35="A",CONCATENATE(I114," ",G114),"")</f>
        <v>a)  0</v>
      </c>
      <c r="D114" s="102"/>
      <c r="G114" s="13">
        <f>IF(L117="FIN","",LOOKUP(I113,DATOS!A:A,DATOS!J:J))</f>
        <v>0</v>
      </c>
      <c r="I114" s="10" t="s">
        <v>44</v>
      </c>
      <c r="J114" s="5" t="s">
        <v>5</v>
      </c>
      <c r="K114" s="5">
        <f>IF(L114&gt;0,0,O114)</f>
        <v>0</v>
      </c>
      <c r="L114" s="5">
        <f>IF(O115&gt;0,1,0)</f>
        <v>0</v>
      </c>
      <c r="M114" s="5">
        <f>IF(L114=1,-1/COUNTA(P114:P117),0)</f>
        <v>0</v>
      </c>
      <c r="N114" s="5">
        <f>COUNTA(B114:B117)</f>
        <v>0</v>
      </c>
      <c r="O114" s="5">
        <f>COUNTIF(Q114:Q117,Q113)</f>
        <v>0</v>
      </c>
      <c r="P114" s="6" t="s">
        <v>0</v>
      </c>
      <c r="Q114" s="5" t="str">
        <f>CONCATENATE(B114,P114)</f>
        <v>A</v>
      </c>
      <c r="R114" s="5">
        <f>IF(O114&gt;0,O114+N114,N114*3)</f>
        <v>0</v>
      </c>
    </row>
    <row r="115" spans="1:18" ht="15" x14ac:dyDescent="0.25">
      <c r="A115" s="131"/>
      <c r="B115" s="100"/>
      <c r="C115" s="123" t="str">
        <f ca="1">IF(PORTADA!$E$35="A",CONCATENATE(I115," ",G115),"")</f>
        <v>b)  0</v>
      </c>
      <c r="D115" s="102"/>
      <c r="G115" s="13">
        <f>IF(L117="FIN","",LOOKUP(I113,DATOS!A:A,DATOS!K:K))</f>
        <v>0</v>
      </c>
      <c r="I115" s="10" t="s">
        <v>45</v>
      </c>
      <c r="J115" s="5">
        <f ca="1">IF(PORTADA!$E$35="A",R114,0)</f>
        <v>0</v>
      </c>
      <c r="K115" s="5"/>
      <c r="L115" s="5"/>
      <c r="M115" s="5"/>
      <c r="N115" s="5"/>
      <c r="O115" s="5">
        <f>N114-O114</f>
        <v>0</v>
      </c>
      <c r="P115" s="6" t="s">
        <v>1</v>
      </c>
      <c r="Q115" s="5" t="str">
        <f>CONCATENATE(B115,P115)</f>
        <v>B</v>
      </c>
      <c r="R115" s="5"/>
    </row>
    <row r="116" spans="1:18" ht="15" x14ac:dyDescent="0.25">
      <c r="A116" s="131"/>
      <c r="B116" s="100"/>
      <c r="C116" s="123" t="str">
        <f ca="1">IF(PORTADA!$E$35="A",CONCATENATE(I116," ",G116),"")</f>
        <v>c)  0</v>
      </c>
      <c r="D116" s="102"/>
      <c r="G116" s="13">
        <f>IF(L117="FIN","",LOOKUP(I113,DATOS!A:A,DATOS!L:L))</f>
        <v>0</v>
      </c>
      <c r="I116" s="10" t="s">
        <v>46</v>
      </c>
      <c r="J116" s="5"/>
      <c r="K116" s="5"/>
      <c r="L116" s="5"/>
      <c r="M116" s="5"/>
      <c r="N116" s="5"/>
      <c r="O116" s="5"/>
      <c r="P116" s="6" t="s">
        <v>2</v>
      </c>
      <c r="Q116" s="5" t="str">
        <f>CONCATENATE(B116,P116)</f>
        <v>C</v>
      </c>
      <c r="R116" s="5"/>
    </row>
    <row r="117" spans="1:18" ht="15" x14ac:dyDescent="0.25">
      <c r="A117" s="131"/>
      <c r="B117" s="100"/>
      <c r="C117" s="123" t="str">
        <f ca="1">IF(PORTADA!$E$35="A",CONCATENATE(I117," ",G117),"")</f>
        <v>d) 0</v>
      </c>
      <c r="D117" s="102"/>
      <c r="G117" s="13">
        <f>IF(L117="FIN","",LOOKUP(I113,DATOS!A:A,DATOS!M:M))</f>
        <v>0</v>
      </c>
      <c r="I117" s="10" t="s">
        <v>47</v>
      </c>
      <c r="J117" s="17">
        <f>LOOKUP(I113,DATOS!A:A,DATOS!F:F)</f>
        <v>19</v>
      </c>
      <c r="K117" s="18" t="str">
        <f>LOOKUP(I113,DATOS!A:A,DATOS!D:D)</f>
        <v>TEST 7</v>
      </c>
      <c r="L117" s="16" t="str">
        <f>IF(J117=J113,"","FIN")</f>
        <v/>
      </c>
      <c r="M117" s="5"/>
      <c r="N117" s="5"/>
      <c r="O117" s="5"/>
      <c r="P117" s="6" t="s">
        <v>3</v>
      </c>
      <c r="Q117" s="5" t="str">
        <f>CONCATENATE(B117,P117)</f>
        <v>D</v>
      </c>
      <c r="R117" s="5"/>
    </row>
    <row r="118" spans="1:18" ht="15" x14ac:dyDescent="0.25">
      <c r="A118" s="92"/>
      <c r="B118" s="103"/>
      <c r="C118" s="126"/>
      <c r="D118" s="104"/>
    </row>
    <row r="119" spans="1:18" ht="15" x14ac:dyDescent="0.25">
      <c r="A119" s="92"/>
      <c r="B119" s="97"/>
      <c r="C119" s="122" t="str">
        <f ca="1">IF(PORTADA!$E$35="A",CONCATENATE(J119,".- ",G119),"")</f>
        <v>20.- 0</v>
      </c>
      <c r="D119" s="99"/>
      <c r="E119" s="92"/>
      <c r="F119" s="92"/>
      <c r="G119" s="15">
        <f>IF(L123="FIN","",LOOKUP(I119,DATOS!A:A,DATOS!G:G))</f>
        <v>0</v>
      </c>
      <c r="H119" s="15">
        <f>IF(L123="FIN",0,LOOKUP(I119,DATOS!A:A,DATOS!N:N))</f>
        <v>0</v>
      </c>
      <c r="I119" s="10">
        <f>+I113+1</f>
        <v>140</v>
      </c>
      <c r="J119" s="7">
        <f>+J113+1</f>
        <v>20</v>
      </c>
      <c r="K119" s="5" t="s">
        <v>32</v>
      </c>
      <c r="L119" s="5" t="s">
        <v>33</v>
      </c>
      <c r="M119" s="5" t="s">
        <v>38</v>
      </c>
      <c r="N119" s="5" t="s">
        <v>34</v>
      </c>
      <c r="O119" s="5" t="s">
        <v>35</v>
      </c>
      <c r="P119" s="5" t="s">
        <v>36</v>
      </c>
      <c r="Q119" s="5" t="str">
        <f>CONCATENATE("X",H119)</f>
        <v>X0</v>
      </c>
      <c r="R119" s="5" t="s">
        <v>37</v>
      </c>
    </row>
    <row r="120" spans="1:18" ht="15" x14ac:dyDescent="0.25">
      <c r="A120" s="131">
        <f ca="1">IF($E$2="X",0,IF(J121&gt;2,H119,J121))</f>
        <v>0</v>
      </c>
      <c r="B120" s="100"/>
      <c r="C120" s="123" t="str">
        <f ca="1">IF(PORTADA!$E$35="A",CONCATENATE(I120," ",G120),"")</f>
        <v>a)  0</v>
      </c>
      <c r="D120" s="102"/>
      <c r="G120" s="13">
        <f>IF(L123="FIN","",LOOKUP(I119,DATOS!A:A,DATOS!J:J))</f>
        <v>0</v>
      </c>
      <c r="I120" s="10" t="s">
        <v>44</v>
      </c>
      <c r="J120" s="5" t="s">
        <v>5</v>
      </c>
      <c r="K120" s="5">
        <f>IF(L120&gt;0,0,O120)</f>
        <v>0</v>
      </c>
      <c r="L120" s="5">
        <f>IF(O121&gt;0,1,0)</f>
        <v>0</v>
      </c>
      <c r="M120" s="5">
        <f>IF(L120=1,-1/COUNTA(P120:P123),0)</f>
        <v>0</v>
      </c>
      <c r="N120" s="5">
        <f>COUNTA(B120:B123)</f>
        <v>0</v>
      </c>
      <c r="O120" s="5">
        <f>COUNTIF(Q120:Q123,Q119)</f>
        <v>0</v>
      </c>
      <c r="P120" s="6" t="s">
        <v>0</v>
      </c>
      <c r="Q120" s="5" t="str">
        <f>CONCATENATE(B120,P120)</f>
        <v>A</v>
      </c>
      <c r="R120" s="5">
        <f>IF(O120&gt;0,O120+N120,N120*3)</f>
        <v>0</v>
      </c>
    </row>
    <row r="121" spans="1:18" ht="15" x14ac:dyDescent="0.25">
      <c r="A121" s="131"/>
      <c r="B121" s="100"/>
      <c r="C121" s="123" t="str">
        <f ca="1">IF(PORTADA!$E$35="A",CONCATENATE(I121," ",G121),"")</f>
        <v>b)  0</v>
      </c>
      <c r="D121" s="102"/>
      <c r="G121" s="13">
        <f>IF(L123="FIN","",LOOKUP(I119,DATOS!A:A,DATOS!K:K))</f>
        <v>0</v>
      </c>
      <c r="I121" s="10" t="s">
        <v>45</v>
      </c>
      <c r="J121" s="5">
        <f ca="1">IF(PORTADA!$E$35="A",R120,0)</f>
        <v>0</v>
      </c>
      <c r="K121" s="5"/>
      <c r="L121" s="5"/>
      <c r="M121" s="5"/>
      <c r="N121" s="5"/>
      <c r="O121" s="5">
        <f>N120-O120</f>
        <v>0</v>
      </c>
      <c r="P121" s="6" t="s">
        <v>1</v>
      </c>
      <c r="Q121" s="5" t="str">
        <f>CONCATENATE(B121,P121)</f>
        <v>B</v>
      </c>
      <c r="R121" s="5"/>
    </row>
    <row r="122" spans="1:18" ht="15" x14ac:dyDescent="0.25">
      <c r="A122" s="131"/>
      <c r="B122" s="100"/>
      <c r="C122" s="123" t="str">
        <f ca="1">IF(PORTADA!$E$35="A",CONCATENATE(I122," ",G122),"")</f>
        <v>c)  0</v>
      </c>
      <c r="D122" s="102"/>
      <c r="G122" s="13">
        <f>IF(L123="FIN","",LOOKUP(I119,DATOS!A:A,DATOS!L:L))</f>
        <v>0</v>
      </c>
      <c r="I122" s="10" t="s">
        <v>46</v>
      </c>
      <c r="J122" s="5"/>
      <c r="K122" s="5"/>
      <c r="L122" s="5"/>
      <c r="M122" s="5"/>
      <c r="N122" s="5"/>
      <c r="O122" s="5"/>
      <c r="P122" s="6" t="s">
        <v>2</v>
      </c>
      <c r="Q122" s="5" t="str">
        <f>CONCATENATE(B122,P122)</f>
        <v>C</v>
      </c>
      <c r="R122" s="5"/>
    </row>
    <row r="123" spans="1:18" ht="15" x14ac:dyDescent="0.25">
      <c r="A123" s="131"/>
      <c r="B123" s="100"/>
      <c r="C123" s="123" t="str">
        <f ca="1">IF(PORTADA!$E$35="A",CONCATENATE(I123," ",G123),"")</f>
        <v>d) 0</v>
      </c>
      <c r="D123" s="102"/>
      <c r="G123" s="13">
        <f>IF(L123="FIN","",LOOKUP(I119,DATOS!A:A,DATOS!M:M))</f>
        <v>0</v>
      </c>
      <c r="I123" s="10" t="s">
        <v>47</v>
      </c>
      <c r="J123" s="17">
        <f>LOOKUP(I119,DATOS!A:A,DATOS!F:F)</f>
        <v>20</v>
      </c>
      <c r="K123" s="18" t="str">
        <f>LOOKUP(I119,DATOS!A:A,DATOS!D:D)</f>
        <v>TEST 7</v>
      </c>
      <c r="L123" s="16" t="str">
        <f>IF(J123=J119,"","FIN")</f>
        <v/>
      </c>
      <c r="M123" s="5"/>
      <c r="N123" s="5"/>
      <c r="O123" s="5"/>
      <c r="P123" s="6" t="s">
        <v>3</v>
      </c>
      <c r="Q123" s="5" t="str">
        <f>CONCATENATE(B123,P123)</f>
        <v>D</v>
      </c>
      <c r="R123" s="5"/>
    </row>
    <row r="124" spans="1:18" ht="15" x14ac:dyDescent="0.25">
      <c r="A124" s="92"/>
      <c r="B124" s="103"/>
      <c r="C124" s="126"/>
      <c r="D124" s="104"/>
    </row>
    <row r="125" spans="1:18" ht="15" x14ac:dyDescent="0.25">
      <c r="A125" s="92"/>
      <c r="B125" s="97"/>
      <c r="C125" s="122" t="str">
        <f ca="1">IF(PORTADA!$E$35="A",CONCATENATE(J125,".- ",G125),"")</f>
        <v xml:space="preserve">21.- </v>
      </c>
      <c r="D125" s="99"/>
      <c r="E125" s="92"/>
      <c r="F125" s="92"/>
      <c r="G125" s="15" t="str">
        <f>IF(L129="FIN","",LOOKUP(I125,DATOS!A:A,DATOS!G:G))</f>
        <v/>
      </c>
      <c r="H125" s="15">
        <f>IF(L129="FIN",0,LOOKUP(I125,DATOS!A:A,DATOS!N:N))</f>
        <v>0</v>
      </c>
      <c r="I125" s="10">
        <f>+I119+1</f>
        <v>141</v>
      </c>
      <c r="J125" s="7">
        <f>+J119+1</f>
        <v>21</v>
      </c>
      <c r="K125" s="5" t="s">
        <v>32</v>
      </c>
      <c r="L125" s="5" t="s">
        <v>33</v>
      </c>
      <c r="M125" s="5" t="s">
        <v>38</v>
      </c>
      <c r="N125" s="5" t="s">
        <v>34</v>
      </c>
      <c r="O125" s="5" t="s">
        <v>35</v>
      </c>
      <c r="P125" s="5" t="s">
        <v>36</v>
      </c>
      <c r="Q125" s="5" t="str">
        <f>CONCATENATE("X",H125)</f>
        <v>X0</v>
      </c>
      <c r="R125" s="5" t="s">
        <v>37</v>
      </c>
    </row>
    <row r="126" spans="1:18" ht="15" x14ac:dyDescent="0.25">
      <c r="A126" s="131">
        <f ca="1">IF($E$2="X",0,IF(J127&gt;2,H125,J127))</f>
        <v>0</v>
      </c>
      <c r="B126" s="100"/>
      <c r="C126" s="123" t="str">
        <f ca="1">IF(PORTADA!$E$35="A",CONCATENATE(I126," ",G126),"")</f>
        <v xml:space="preserve">a)  </v>
      </c>
      <c r="D126" s="102"/>
      <c r="G126" s="13" t="str">
        <f>IF(L129="FIN","",LOOKUP(I125,DATOS!A:A,DATOS!J:J))</f>
        <v/>
      </c>
      <c r="I126" s="10" t="s">
        <v>44</v>
      </c>
      <c r="J126" s="5" t="s">
        <v>5</v>
      </c>
      <c r="K126" s="5">
        <f>IF(L126&gt;0,0,O126)</f>
        <v>0</v>
      </c>
      <c r="L126" s="5">
        <f>IF(O127&gt;0,1,0)</f>
        <v>0</v>
      </c>
      <c r="M126" s="5">
        <f>IF(L126=1,-1/COUNTA(P126:P129),0)</f>
        <v>0</v>
      </c>
      <c r="N126" s="5">
        <f>COUNTA(B126:B129)</f>
        <v>0</v>
      </c>
      <c r="O126" s="5">
        <f>COUNTIF(Q126:Q129,Q125)</f>
        <v>0</v>
      </c>
      <c r="P126" s="6" t="s">
        <v>0</v>
      </c>
      <c r="Q126" s="5" t="str">
        <f>CONCATENATE(B126,P126)</f>
        <v>A</v>
      </c>
      <c r="R126" s="5">
        <f>IF(O126&gt;0,O126+N126,N126*3)</f>
        <v>0</v>
      </c>
    </row>
    <row r="127" spans="1:18" ht="15" x14ac:dyDescent="0.25">
      <c r="A127" s="131"/>
      <c r="B127" s="100"/>
      <c r="C127" s="123" t="str">
        <f ca="1">IF(PORTADA!$E$35="A",CONCATENATE(I127," ",G127),"")</f>
        <v xml:space="preserve">b)  </v>
      </c>
      <c r="D127" s="102"/>
      <c r="G127" s="13" t="str">
        <f>IF(L129="FIN","",LOOKUP(I125,DATOS!A:A,DATOS!K:K))</f>
        <v/>
      </c>
      <c r="I127" s="10" t="s">
        <v>45</v>
      </c>
      <c r="J127" s="5">
        <f ca="1">IF(PORTADA!$E$35="A",R126,0)</f>
        <v>0</v>
      </c>
      <c r="K127" s="5"/>
      <c r="L127" s="5"/>
      <c r="M127" s="5"/>
      <c r="N127" s="5"/>
      <c r="O127" s="5">
        <f>N126-O126</f>
        <v>0</v>
      </c>
      <c r="P127" s="6" t="s">
        <v>1</v>
      </c>
      <c r="Q127" s="5" t="str">
        <f>CONCATENATE(B127,P127)</f>
        <v>B</v>
      </c>
      <c r="R127" s="5"/>
    </row>
    <row r="128" spans="1:18" ht="15" x14ac:dyDescent="0.25">
      <c r="A128" s="131"/>
      <c r="B128" s="100"/>
      <c r="C128" s="123" t="str">
        <f ca="1">IF(PORTADA!$E$35="A",CONCATENATE(I128," ",G128),"")</f>
        <v xml:space="preserve">c)  </v>
      </c>
      <c r="D128" s="102"/>
      <c r="G128" s="13" t="str">
        <f>IF(L129="FIN","",LOOKUP(I125,DATOS!A:A,DATOS!L:L))</f>
        <v/>
      </c>
      <c r="I128" s="10" t="s">
        <v>46</v>
      </c>
      <c r="J128" s="5"/>
      <c r="K128" s="5"/>
      <c r="L128" s="5"/>
      <c r="M128" s="5"/>
      <c r="N128" s="5"/>
      <c r="O128" s="5"/>
      <c r="P128" s="6" t="s">
        <v>2</v>
      </c>
      <c r="Q128" s="5" t="str">
        <f>CONCATENATE(B128,P128)</f>
        <v>C</v>
      </c>
      <c r="R128" s="5"/>
    </row>
    <row r="129" spans="1:18" ht="15" x14ac:dyDescent="0.25">
      <c r="A129" s="131"/>
      <c r="B129" s="100"/>
      <c r="C129" s="123" t="str">
        <f ca="1">IF(PORTADA!$E$35="A",CONCATENATE(I129," ",G129),"")</f>
        <v xml:space="preserve">d) </v>
      </c>
      <c r="D129" s="102"/>
      <c r="G129" s="13" t="str">
        <f>IF(L129="FIN","",LOOKUP(I125,DATOS!A:A,DATOS!M:M))</f>
        <v/>
      </c>
      <c r="I129" s="10" t="s">
        <v>47</v>
      </c>
      <c r="J129" s="17">
        <f>LOOKUP(I125,DATOS!A:A,DATOS!F:F)</f>
        <v>1</v>
      </c>
      <c r="K129" s="18" t="str">
        <f>LOOKUP(I125,DATOS!A:A,DATOS!D:D)</f>
        <v>TEST 8</v>
      </c>
      <c r="L129" s="16" t="str">
        <f>IF(J129=J125,"","FIN")</f>
        <v>FIN</v>
      </c>
      <c r="M129" s="5"/>
      <c r="N129" s="5"/>
      <c r="O129" s="5"/>
      <c r="P129" s="6" t="s">
        <v>3</v>
      </c>
      <c r="Q129" s="5" t="str">
        <f>CONCATENATE(B129,P129)</f>
        <v>D</v>
      </c>
      <c r="R129" s="5"/>
    </row>
    <row r="130" spans="1:18" ht="15" x14ac:dyDescent="0.25">
      <c r="A130" s="92"/>
      <c r="B130" s="103"/>
      <c r="C130" s="126"/>
      <c r="D130" s="104"/>
    </row>
    <row r="131" spans="1:18" ht="15" x14ac:dyDescent="0.25">
      <c r="A131" s="92"/>
      <c r="B131" s="97"/>
      <c r="C131" s="122" t="str">
        <f ca="1">IF(PORTADA!$E$35="A",CONCATENATE(J131,".- ",G131),"")</f>
        <v xml:space="preserve">22.- </v>
      </c>
      <c r="D131" s="99"/>
      <c r="E131" s="92"/>
      <c r="F131" s="92"/>
      <c r="G131" s="15" t="str">
        <f>IF(L135="FIN","",LOOKUP(I131,DATOS!A:A,DATOS!G:G))</f>
        <v/>
      </c>
      <c r="H131" s="15">
        <f>IF(L135="FIN",0,LOOKUP(I131,DATOS!A:A,DATOS!N:N))</f>
        <v>0</v>
      </c>
      <c r="I131" s="10">
        <f>+I125+1</f>
        <v>142</v>
      </c>
      <c r="J131" s="7">
        <f>+J125+1</f>
        <v>22</v>
      </c>
      <c r="K131" s="5" t="s">
        <v>32</v>
      </c>
      <c r="L131" s="5" t="s">
        <v>33</v>
      </c>
      <c r="M131" s="5" t="s">
        <v>38</v>
      </c>
      <c r="N131" s="5" t="s">
        <v>34</v>
      </c>
      <c r="O131" s="5" t="s">
        <v>35</v>
      </c>
      <c r="P131" s="5" t="s">
        <v>36</v>
      </c>
      <c r="Q131" s="5" t="str">
        <f>CONCATENATE("X",H131)</f>
        <v>X0</v>
      </c>
      <c r="R131" s="5" t="s">
        <v>37</v>
      </c>
    </row>
    <row r="132" spans="1:18" ht="15" x14ac:dyDescent="0.25">
      <c r="A132" s="131">
        <f ca="1">IF($E$2="X",0,IF(J133&gt;2,H131,J133))</f>
        <v>0</v>
      </c>
      <c r="B132" s="100"/>
      <c r="C132" s="123" t="str">
        <f ca="1">IF(PORTADA!$E$35="A",CONCATENATE(I132," ",G132),"")</f>
        <v xml:space="preserve">a)  </v>
      </c>
      <c r="D132" s="102"/>
      <c r="G132" s="13" t="str">
        <f>IF(L135="FIN","",LOOKUP(I131,DATOS!A:A,DATOS!J:J))</f>
        <v/>
      </c>
      <c r="I132" s="10" t="s">
        <v>44</v>
      </c>
      <c r="J132" s="5" t="s">
        <v>5</v>
      </c>
      <c r="K132" s="5">
        <f>IF(L132&gt;0,0,O132)</f>
        <v>0</v>
      </c>
      <c r="L132" s="5">
        <f>IF(O133&gt;0,1,0)</f>
        <v>0</v>
      </c>
      <c r="M132" s="5">
        <f>IF(L132=1,-1/COUNTA(P132:P135),0)</f>
        <v>0</v>
      </c>
      <c r="N132" s="5">
        <f>COUNTA(B132:B135)</f>
        <v>0</v>
      </c>
      <c r="O132" s="5">
        <f>COUNTIF(Q132:Q135,Q131)</f>
        <v>0</v>
      </c>
      <c r="P132" s="6" t="s">
        <v>0</v>
      </c>
      <c r="Q132" s="5" t="str">
        <f>CONCATENATE(B132,P132)</f>
        <v>A</v>
      </c>
      <c r="R132" s="5">
        <f>IF(O132&gt;0,O132+N132,N132*3)</f>
        <v>0</v>
      </c>
    </row>
    <row r="133" spans="1:18" ht="15" x14ac:dyDescent="0.25">
      <c r="A133" s="131"/>
      <c r="B133" s="100"/>
      <c r="C133" s="123" t="str">
        <f ca="1">IF(PORTADA!$E$35="A",CONCATENATE(I133," ",G133),"")</f>
        <v xml:space="preserve">b)  </v>
      </c>
      <c r="D133" s="102"/>
      <c r="G133" s="13" t="str">
        <f>IF(L135="FIN","",LOOKUP(I131,DATOS!A:A,DATOS!K:K))</f>
        <v/>
      </c>
      <c r="I133" s="10" t="s">
        <v>45</v>
      </c>
      <c r="J133" s="5">
        <f ca="1">IF(PORTADA!$E$35="A",R132,0)</f>
        <v>0</v>
      </c>
      <c r="K133" s="5"/>
      <c r="L133" s="5"/>
      <c r="M133" s="5"/>
      <c r="N133" s="5"/>
      <c r="O133" s="5">
        <f>N132-O132</f>
        <v>0</v>
      </c>
      <c r="P133" s="6" t="s">
        <v>1</v>
      </c>
      <c r="Q133" s="5" t="str">
        <f>CONCATENATE(B133,P133)</f>
        <v>B</v>
      </c>
      <c r="R133" s="5"/>
    </row>
    <row r="134" spans="1:18" ht="15" x14ac:dyDescent="0.25">
      <c r="A134" s="131"/>
      <c r="B134" s="100"/>
      <c r="C134" s="123" t="str">
        <f ca="1">IF(PORTADA!$E$35="A",CONCATENATE(I134," ",G134),"")</f>
        <v xml:space="preserve">c)  </v>
      </c>
      <c r="D134" s="102"/>
      <c r="G134" s="13" t="str">
        <f>IF(L135="FIN","",LOOKUP(I131,DATOS!A:A,DATOS!L:L))</f>
        <v/>
      </c>
      <c r="I134" s="10" t="s">
        <v>46</v>
      </c>
      <c r="J134" s="5"/>
      <c r="K134" s="5"/>
      <c r="L134" s="5"/>
      <c r="M134" s="5"/>
      <c r="N134" s="5"/>
      <c r="O134" s="5"/>
      <c r="P134" s="6" t="s">
        <v>2</v>
      </c>
      <c r="Q134" s="5" t="str">
        <f>CONCATENATE(B134,P134)</f>
        <v>C</v>
      </c>
      <c r="R134" s="5"/>
    </row>
    <row r="135" spans="1:18" ht="15" x14ac:dyDescent="0.25">
      <c r="A135" s="131"/>
      <c r="B135" s="100"/>
      <c r="C135" s="123" t="str">
        <f ca="1">IF(PORTADA!$E$35="A",CONCATENATE(I135," ",G135),"")</f>
        <v xml:space="preserve">d) </v>
      </c>
      <c r="D135" s="102"/>
      <c r="G135" s="13" t="str">
        <f>IF(L135="FIN","",LOOKUP(I131,DATOS!A:A,DATOS!M:M))</f>
        <v/>
      </c>
      <c r="I135" s="10" t="s">
        <v>47</v>
      </c>
      <c r="J135" s="17">
        <f>LOOKUP(I131,DATOS!A:A,DATOS!F:F)</f>
        <v>2</v>
      </c>
      <c r="K135" s="18" t="str">
        <f>LOOKUP(I131,DATOS!A:A,DATOS!D:D)</f>
        <v>TEST 8</v>
      </c>
      <c r="L135" s="16" t="str">
        <f>IF(J135=J131,"","FIN")</f>
        <v>FIN</v>
      </c>
      <c r="M135" s="5"/>
      <c r="N135" s="5"/>
      <c r="O135" s="5"/>
      <c r="P135" s="6" t="s">
        <v>3</v>
      </c>
      <c r="Q135" s="5" t="str">
        <f>CONCATENATE(B135,P135)</f>
        <v>D</v>
      </c>
      <c r="R135" s="5"/>
    </row>
    <row r="136" spans="1:18" ht="15" x14ac:dyDescent="0.25">
      <c r="A136" s="92"/>
      <c r="B136" s="103"/>
      <c r="C136" s="126"/>
      <c r="D136" s="104"/>
    </row>
    <row r="137" spans="1:18" ht="15" x14ac:dyDescent="0.25">
      <c r="A137" s="92"/>
      <c r="B137" s="97"/>
      <c r="C137" s="122" t="str">
        <f ca="1">IF(PORTADA!$E$35="A",CONCATENATE(J137,".- ",G137),"")</f>
        <v xml:space="preserve">23.- </v>
      </c>
      <c r="D137" s="99"/>
      <c r="E137" s="92"/>
      <c r="F137" s="92"/>
      <c r="G137" s="15" t="str">
        <f>IF(L141="FIN","",LOOKUP(I137,DATOS!A:A,DATOS!G:G))</f>
        <v/>
      </c>
      <c r="H137" s="15">
        <f>IF(L141="FIN",0,LOOKUP(I137,DATOS!A:A,DATOS!N:N))</f>
        <v>0</v>
      </c>
      <c r="I137" s="10">
        <f>+I131+1</f>
        <v>143</v>
      </c>
      <c r="J137" s="7">
        <f>+J131+1</f>
        <v>23</v>
      </c>
      <c r="K137" s="5" t="s">
        <v>32</v>
      </c>
      <c r="L137" s="5" t="s">
        <v>33</v>
      </c>
      <c r="M137" s="5" t="s">
        <v>38</v>
      </c>
      <c r="N137" s="5" t="s">
        <v>34</v>
      </c>
      <c r="O137" s="5" t="s">
        <v>35</v>
      </c>
      <c r="P137" s="5" t="s">
        <v>36</v>
      </c>
      <c r="Q137" s="5" t="str">
        <f>CONCATENATE("X",H137)</f>
        <v>X0</v>
      </c>
      <c r="R137" s="5" t="s">
        <v>37</v>
      </c>
    </row>
    <row r="138" spans="1:18" ht="15" x14ac:dyDescent="0.25">
      <c r="A138" s="131">
        <f ca="1">IF($E$2="X",0,IF(J139&gt;2,H137,J139))</f>
        <v>0</v>
      </c>
      <c r="B138" s="100"/>
      <c r="C138" s="123" t="str">
        <f ca="1">IF(PORTADA!$E$35="A",CONCATENATE(I138," ",G138),"")</f>
        <v xml:space="preserve">a)  </v>
      </c>
      <c r="D138" s="102"/>
      <c r="G138" s="13" t="str">
        <f>IF(L141="FIN","",LOOKUP(I137,DATOS!A:A,DATOS!J:J))</f>
        <v/>
      </c>
      <c r="I138" s="10" t="s">
        <v>44</v>
      </c>
      <c r="J138" s="5" t="s">
        <v>5</v>
      </c>
      <c r="K138" s="5">
        <f>IF(L138&gt;0,0,O138)</f>
        <v>0</v>
      </c>
      <c r="L138" s="5">
        <f>IF(O139&gt;0,1,0)</f>
        <v>0</v>
      </c>
      <c r="M138" s="5">
        <f>IF(L138=1,-1/COUNTA(P138:P141),0)</f>
        <v>0</v>
      </c>
      <c r="N138" s="5">
        <f>COUNTA(B138:B141)</f>
        <v>0</v>
      </c>
      <c r="O138" s="5">
        <f>COUNTIF(Q138:Q141,Q137)</f>
        <v>0</v>
      </c>
      <c r="P138" s="6" t="s">
        <v>0</v>
      </c>
      <c r="Q138" s="5" t="str">
        <f>CONCATENATE(B138,P138)</f>
        <v>A</v>
      </c>
      <c r="R138" s="5">
        <f>IF(O138&gt;0,O138+N138,N138*3)</f>
        <v>0</v>
      </c>
    </row>
    <row r="139" spans="1:18" ht="15" x14ac:dyDescent="0.25">
      <c r="A139" s="131"/>
      <c r="B139" s="100"/>
      <c r="C139" s="123" t="str">
        <f ca="1">IF(PORTADA!$E$35="A",CONCATENATE(I139," ",G139),"")</f>
        <v xml:space="preserve">b)  </v>
      </c>
      <c r="D139" s="102"/>
      <c r="G139" s="13" t="str">
        <f>IF(L141="FIN","",LOOKUP(I137,DATOS!A:A,DATOS!K:K))</f>
        <v/>
      </c>
      <c r="I139" s="10" t="s">
        <v>45</v>
      </c>
      <c r="J139" s="5">
        <f ca="1">IF(PORTADA!$E$35="A",R138,0)</f>
        <v>0</v>
      </c>
      <c r="K139" s="5"/>
      <c r="L139" s="5"/>
      <c r="M139" s="5"/>
      <c r="N139" s="5"/>
      <c r="O139" s="5">
        <f>N138-O138</f>
        <v>0</v>
      </c>
      <c r="P139" s="6" t="s">
        <v>1</v>
      </c>
      <c r="Q139" s="5" t="str">
        <f>CONCATENATE(B139,P139)</f>
        <v>B</v>
      </c>
      <c r="R139" s="5"/>
    </row>
    <row r="140" spans="1:18" ht="15" x14ac:dyDescent="0.25">
      <c r="A140" s="131"/>
      <c r="B140" s="100"/>
      <c r="C140" s="123" t="str">
        <f ca="1">IF(PORTADA!$E$35="A",CONCATENATE(I140," ",G140),"")</f>
        <v xml:space="preserve">c)  </v>
      </c>
      <c r="D140" s="102"/>
      <c r="G140" s="13" t="str">
        <f>IF(L141="FIN","",LOOKUP(I137,DATOS!A:A,DATOS!L:L))</f>
        <v/>
      </c>
      <c r="I140" s="10" t="s">
        <v>46</v>
      </c>
      <c r="J140" s="5"/>
      <c r="K140" s="5"/>
      <c r="L140" s="5"/>
      <c r="M140" s="5"/>
      <c r="N140" s="5"/>
      <c r="O140" s="5"/>
      <c r="P140" s="6" t="s">
        <v>2</v>
      </c>
      <c r="Q140" s="5" t="str">
        <f>CONCATENATE(B140,P140)</f>
        <v>C</v>
      </c>
      <c r="R140" s="5"/>
    </row>
    <row r="141" spans="1:18" ht="15" x14ac:dyDescent="0.25">
      <c r="A141" s="131"/>
      <c r="B141" s="100"/>
      <c r="C141" s="123" t="str">
        <f ca="1">IF(PORTADA!$E$35="A",CONCATENATE(I141," ",G141),"")</f>
        <v xml:space="preserve">d) </v>
      </c>
      <c r="D141" s="102"/>
      <c r="G141" s="13" t="str">
        <f>IF(L141="FIN","",LOOKUP(I137,DATOS!A:A,DATOS!M:M))</f>
        <v/>
      </c>
      <c r="I141" s="10" t="s">
        <v>47</v>
      </c>
      <c r="J141" s="17">
        <f>LOOKUP(I137,DATOS!A:A,DATOS!F:F)</f>
        <v>3</v>
      </c>
      <c r="K141" s="18" t="str">
        <f>LOOKUP(I137,DATOS!A:A,DATOS!D:D)</f>
        <v>TEST 8</v>
      </c>
      <c r="L141" s="16" t="str">
        <f>IF(J141=J137,"","FIN")</f>
        <v>FIN</v>
      </c>
      <c r="M141" s="5"/>
      <c r="N141" s="5"/>
      <c r="O141" s="5"/>
      <c r="P141" s="6" t="s">
        <v>3</v>
      </c>
      <c r="Q141" s="5" t="str">
        <f>CONCATENATE(B141,P141)</f>
        <v>D</v>
      </c>
      <c r="R141" s="5"/>
    </row>
    <row r="142" spans="1:18" ht="15" x14ac:dyDescent="0.25">
      <c r="A142" s="92"/>
      <c r="B142" s="103"/>
      <c r="C142" s="126"/>
      <c r="D142" s="104"/>
    </row>
    <row r="143" spans="1:18" ht="15" x14ac:dyDescent="0.25">
      <c r="A143" s="92"/>
      <c r="B143" s="97"/>
      <c r="C143" s="122" t="str">
        <f ca="1">IF(PORTADA!$E$35="A",CONCATENATE(J143,".- ",G143),"")</f>
        <v xml:space="preserve">24.- </v>
      </c>
      <c r="D143" s="99"/>
      <c r="E143" s="92"/>
      <c r="F143" s="92"/>
      <c r="G143" s="15" t="str">
        <f>IF(L147="FIN","",LOOKUP(I143,DATOS!A:A,DATOS!G:G))</f>
        <v/>
      </c>
      <c r="H143" s="15">
        <f>IF(L147="FIN",0,LOOKUP(I143,DATOS!A:A,DATOS!N:N))</f>
        <v>0</v>
      </c>
      <c r="I143" s="10">
        <f>+I137+1</f>
        <v>144</v>
      </c>
      <c r="J143" s="7">
        <f>+J137+1</f>
        <v>24</v>
      </c>
      <c r="K143" s="5" t="s">
        <v>32</v>
      </c>
      <c r="L143" s="5" t="s">
        <v>33</v>
      </c>
      <c r="M143" s="5" t="s">
        <v>38</v>
      </c>
      <c r="N143" s="5" t="s">
        <v>34</v>
      </c>
      <c r="O143" s="5" t="s">
        <v>35</v>
      </c>
      <c r="P143" s="5" t="s">
        <v>36</v>
      </c>
      <c r="Q143" s="5" t="str">
        <f>CONCATENATE("X",H143)</f>
        <v>X0</v>
      </c>
      <c r="R143" s="5" t="s">
        <v>37</v>
      </c>
    </row>
    <row r="144" spans="1:18" ht="15" x14ac:dyDescent="0.25">
      <c r="A144" s="131">
        <f ca="1">IF($E$2="X",0,IF(J145&gt;2,H143,J145))</f>
        <v>0</v>
      </c>
      <c r="B144" s="100"/>
      <c r="C144" s="123" t="str">
        <f ca="1">IF(PORTADA!$E$35="A",CONCATENATE(I144," ",G144),"")</f>
        <v xml:space="preserve">a)  </v>
      </c>
      <c r="D144" s="102"/>
      <c r="G144" s="13" t="str">
        <f>IF(L147="FIN","",LOOKUP(I143,DATOS!A:A,DATOS!J:J))</f>
        <v/>
      </c>
      <c r="I144" s="10" t="s">
        <v>44</v>
      </c>
      <c r="J144" s="5" t="s">
        <v>5</v>
      </c>
      <c r="K144" s="5">
        <f>IF(L144&gt;0,0,O144)</f>
        <v>0</v>
      </c>
      <c r="L144" s="5">
        <f>IF(O145&gt;0,1,0)</f>
        <v>0</v>
      </c>
      <c r="M144" s="5">
        <f>IF(L144=1,-1/COUNTA(P144:P147),0)</f>
        <v>0</v>
      </c>
      <c r="N144" s="5">
        <f>COUNTA(B144:B147)</f>
        <v>0</v>
      </c>
      <c r="O144" s="5">
        <f>COUNTIF(Q144:Q147,Q143)</f>
        <v>0</v>
      </c>
      <c r="P144" s="6" t="s">
        <v>0</v>
      </c>
      <c r="Q144" s="5" t="str">
        <f>CONCATENATE(B144,P144)</f>
        <v>A</v>
      </c>
      <c r="R144" s="5">
        <f>IF(O144&gt;0,O144+N144,N144*3)</f>
        <v>0</v>
      </c>
    </row>
    <row r="145" spans="1:18" ht="15" x14ac:dyDescent="0.25">
      <c r="A145" s="131"/>
      <c r="B145" s="100"/>
      <c r="C145" s="123" t="str">
        <f ca="1">IF(PORTADA!$E$35="A",CONCATENATE(I145," ",G145),"")</f>
        <v xml:space="preserve">b)  </v>
      </c>
      <c r="D145" s="102"/>
      <c r="G145" s="13" t="str">
        <f>IF(L147="FIN","",LOOKUP(I143,DATOS!A:A,DATOS!K:K))</f>
        <v/>
      </c>
      <c r="I145" s="10" t="s">
        <v>45</v>
      </c>
      <c r="J145" s="5">
        <f ca="1">IF(PORTADA!$E$35="A",R144,0)</f>
        <v>0</v>
      </c>
      <c r="K145" s="5"/>
      <c r="L145" s="5"/>
      <c r="M145" s="5"/>
      <c r="N145" s="5"/>
      <c r="O145" s="5">
        <f>N144-O144</f>
        <v>0</v>
      </c>
      <c r="P145" s="6" t="s">
        <v>1</v>
      </c>
      <c r="Q145" s="5" t="str">
        <f>CONCATENATE(B145,P145)</f>
        <v>B</v>
      </c>
      <c r="R145" s="5"/>
    </row>
    <row r="146" spans="1:18" ht="15" x14ac:dyDescent="0.25">
      <c r="A146" s="131"/>
      <c r="B146" s="100"/>
      <c r="C146" s="123" t="str">
        <f ca="1">IF(PORTADA!$E$35="A",CONCATENATE(I146," ",G146),"")</f>
        <v xml:space="preserve">c)  </v>
      </c>
      <c r="D146" s="102"/>
      <c r="G146" s="13" t="str">
        <f>IF(L147="FIN","",LOOKUP(I143,DATOS!A:A,DATOS!L:L))</f>
        <v/>
      </c>
      <c r="I146" s="10" t="s">
        <v>46</v>
      </c>
      <c r="J146" s="5"/>
      <c r="K146" s="5"/>
      <c r="L146" s="5"/>
      <c r="M146" s="5"/>
      <c r="N146" s="5"/>
      <c r="O146" s="5"/>
      <c r="P146" s="6" t="s">
        <v>2</v>
      </c>
      <c r="Q146" s="5" t="str">
        <f>CONCATENATE(B146,P146)</f>
        <v>C</v>
      </c>
      <c r="R146" s="5"/>
    </row>
    <row r="147" spans="1:18" ht="15" x14ac:dyDescent="0.25">
      <c r="A147" s="131"/>
      <c r="B147" s="100"/>
      <c r="C147" s="123" t="str">
        <f ca="1">IF(PORTADA!$E$35="A",CONCATENATE(I147," ",G147),"")</f>
        <v xml:space="preserve">d) </v>
      </c>
      <c r="D147" s="102"/>
      <c r="G147" s="13" t="str">
        <f>IF(L147="FIN","",LOOKUP(I143,DATOS!A:A,DATOS!M:M))</f>
        <v/>
      </c>
      <c r="I147" s="10" t="s">
        <v>47</v>
      </c>
      <c r="J147" s="17">
        <f>LOOKUP(I143,DATOS!A:A,DATOS!F:F)</f>
        <v>4</v>
      </c>
      <c r="K147" s="18" t="str">
        <f>LOOKUP(I143,DATOS!A:A,DATOS!D:D)</f>
        <v>TEST 8</v>
      </c>
      <c r="L147" s="16" t="str">
        <f>IF(J147=J143,"","FIN")</f>
        <v>FIN</v>
      </c>
      <c r="M147" s="5"/>
      <c r="N147" s="5"/>
      <c r="O147" s="5"/>
      <c r="P147" s="6" t="s">
        <v>3</v>
      </c>
      <c r="Q147" s="5" t="str">
        <f>CONCATENATE(B147,P147)</f>
        <v>D</v>
      </c>
      <c r="R147" s="5"/>
    </row>
    <row r="148" spans="1:18" ht="15" x14ac:dyDescent="0.25">
      <c r="A148" s="92"/>
      <c r="B148" s="103"/>
      <c r="C148" s="126"/>
      <c r="D148" s="104"/>
    </row>
    <row r="149" spans="1:18" ht="15" x14ac:dyDescent="0.25">
      <c r="A149" s="92"/>
      <c r="B149" s="97"/>
      <c r="C149" s="122" t="str">
        <f ca="1">IF(PORTADA!$E$35="A",CONCATENATE(J149,".- ",G149),"")</f>
        <v xml:space="preserve">25.- </v>
      </c>
      <c r="D149" s="99"/>
      <c r="E149" s="92"/>
      <c r="F149" s="92"/>
      <c r="G149" s="15" t="str">
        <f>IF(L153="FIN","",LOOKUP(I149,DATOS!A:A,DATOS!G:G))</f>
        <v/>
      </c>
      <c r="H149" s="15">
        <f>IF(L153="FIN",0,LOOKUP(I149,DATOS!A:A,DATOS!N:N))</f>
        <v>0</v>
      </c>
      <c r="I149" s="10">
        <f>+I143+1</f>
        <v>145</v>
      </c>
      <c r="J149" s="7">
        <f>+J143+1</f>
        <v>25</v>
      </c>
      <c r="K149" s="5" t="s">
        <v>32</v>
      </c>
      <c r="L149" s="5" t="s">
        <v>33</v>
      </c>
      <c r="M149" s="5" t="s">
        <v>38</v>
      </c>
      <c r="N149" s="5" t="s">
        <v>34</v>
      </c>
      <c r="O149" s="5" t="s">
        <v>35</v>
      </c>
      <c r="P149" s="5" t="s">
        <v>36</v>
      </c>
      <c r="Q149" s="5" t="str">
        <f>CONCATENATE("X",H149)</f>
        <v>X0</v>
      </c>
      <c r="R149" s="5" t="s">
        <v>37</v>
      </c>
    </row>
    <row r="150" spans="1:18" ht="15" x14ac:dyDescent="0.25">
      <c r="A150" s="131">
        <f ca="1">IF($E$2="X",0,IF(J151&gt;2,H149,J151))</f>
        <v>0</v>
      </c>
      <c r="B150" s="100"/>
      <c r="C150" s="123" t="str">
        <f ca="1">IF(PORTADA!$E$35="A",CONCATENATE(I150," ",G150),"")</f>
        <v xml:space="preserve">a)  </v>
      </c>
      <c r="D150" s="102"/>
      <c r="G150" s="13" t="str">
        <f>IF(L153="FIN","",LOOKUP(I149,DATOS!A:A,DATOS!J:J))</f>
        <v/>
      </c>
      <c r="I150" s="10" t="s">
        <v>44</v>
      </c>
      <c r="J150" s="5" t="s">
        <v>5</v>
      </c>
      <c r="K150" s="5">
        <f>IF(L150&gt;0,0,O150)</f>
        <v>0</v>
      </c>
      <c r="L150" s="5">
        <f>IF(O151&gt;0,1,0)</f>
        <v>0</v>
      </c>
      <c r="M150" s="5">
        <f>IF(L150=1,-1/COUNTA(P150:P153),0)</f>
        <v>0</v>
      </c>
      <c r="N150" s="5">
        <f>COUNTA(B150:B153)</f>
        <v>0</v>
      </c>
      <c r="O150" s="5">
        <f>COUNTIF(Q150:Q153,Q149)</f>
        <v>0</v>
      </c>
      <c r="P150" s="6" t="s">
        <v>0</v>
      </c>
      <c r="Q150" s="5" t="str">
        <f>CONCATENATE(B150,P150)</f>
        <v>A</v>
      </c>
      <c r="R150" s="5">
        <f>IF(O150&gt;0,O150+N150,N150*3)</f>
        <v>0</v>
      </c>
    </row>
    <row r="151" spans="1:18" ht="15" x14ac:dyDescent="0.25">
      <c r="A151" s="131"/>
      <c r="B151" s="100"/>
      <c r="C151" s="123" t="str">
        <f ca="1">IF(PORTADA!$E$35="A",CONCATENATE(I151," ",G151),"")</f>
        <v xml:space="preserve">b)  </v>
      </c>
      <c r="D151" s="102"/>
      <c r="G151" s="13" t="str">
        <f>IF(L153="FIN","",LOOKUP(I149,DATOS!A:A,DATOS!K:K))</f>
        <v/>
      </c>
      <c r="I151" s="10" t="s">
        <v>45</v>
      </c>
      <c r="J151" s="5">
        <f ca="1">IF(PORTADA!$E$35="A",R150,0)</f>
        <v>0</v>
      </c>
      <c r="K151" s="5"/>
      <c r="L151" s="5"/>
      <c r="M151" s="5"/>
      <c r="N151" s="5"/>
      <c r="O151" s="5">
        <f>N150-O150</f>
        <v>0</v>
      </c>
      <c r="P151" s="6" t="s">
        <v>1</v>
      </c>
      <c r="Q151" s="5" t="str">
        <f>CONCATENATE(B151,P151)</f>
        <v>B</v>
      </c>
      <c r="R151" s="5"/>
    </row>
    <row r="152" spans="1:18" ht="15" x14ac:dyDescent="0.25">
      <c r="A152" s="131"/>
      <c r="B152" s="100"/>
      <c r="C152" s="123" t="str">
        <f ca="1">IF(PORTADA!$E$35="A",CONCATENATE(I152," ",G152),"")</f>
        <v xml:space="preserve">c)  </v>
      </c>
      <c r="D152" s="102"/>
      <c r="G152" s="13" t="str">
        <f>IF(L153="FIN","",LOOKUP(I149,DATOS!A:A,DATOS!L:L))</f>
        <v/>
      </c>
      <c r="I152" s="10" t="s">
        <v>46</v>
      </c>
      <c r="J152" s="5"/>
      <c r="K152" s="5"/>
      <c r="L152" s="5"/>
      <c r="M152" s="5"/>
      <c r="N152" s="5"/>
      <c r="O152" s="5"/>
      <c r="P152" s="6" t="s">
        <v>2</v>
      </c>
      <c r="Q152" s="5" t="str">
        <f>CONCATENATE(B152,P152)</f>
        <v>C</v>
      </c>
      <c r="R152" s="5"/>
    </row>
    <row r="153" spans="1:18" ht="15" x14ac:dyDescent="0.25">
      <c r="A153" s="131"/>
      <c r="B153" s="100"/>
      <c r="C153" s="123" t="str">
        <f ca="1">IF(PORTADA!$E$35="A",CONCATENATE(I153," ",G153),"")</f>
        <v xml:space="preserve">d) </v>
      </c>
      <c r="D153" s="102"/>
      <c r="G153" s="13" t="str">
        <f>IF(L153="FIN","",LOOKUP(I149,DATOS!A:A,DATOS!M:M))</f>
        <v/>
      </c>
      <c r="I153" s="10" t="s">
        <v>47</v>
      </c>
      <c r="J153" s="17">
        <f>LOOKUP(I149,DATOS!A:A,DATOS!F:F)</f>
        <v>5</v>
      </c>
      <c r="K153" s="18" t="str">
        <f>LOOKUP(I149,DATOS!A:A,DATOS!D:D)</f>
        <v>TEST 8</v>
      </c>
      <c r="L153" s="16" t="str">
        <f>IF(J153=J149,"","FIN")</f>
        <v>FIN</v>
      </c>
      <c r="M153" s="5"/>
      <c r="N153" s="5"/>
      <c r="O153" s="5"/>
      <c r="P153" s="6" t="s">
        <v>3</v>
      </c>
      <c r="Q153" s="5" t="str">
        <f>CONCATENATE(B153,P153)</f>
        <v>D</v>
      </c>
      <c r="R153" s="5"/>
    </row>
    <row r="154" spans="1:18" ht="15" x14ac:dyDescent="0.25">
      <c r="A154" s="92"/>
      <c r="B154" s="103"/>
      <c r="C154" s="126"/>
      <c r="D154" s="104"/>
    </row>
    <row r="155" spans="1:18" ht="15" x14ac:dyDescent="0.25">
      <c r="A155" s="92"/>
      <c r="B155" s="97"/>
      <c r="C155" s="122" t="str">
        <f ca="1">IF(PORTADA!$E$35="A",CONCATENATE(J155,".- ",G155),"")</f>
        <v xml:space="preserve">26.- </v>
      </c>
      <c r="D155" s="99"/>
      <c r="E155" s="92"/>
      <c r="F155" s="92"/>
      <c r="G155" s="15" t="str">
        <f>IF(L159="FIN","",LOOKUP(I155,DATOS!A:A,DATOS!G:G))</f>
        <v/>
      </c>
      <c r="H155" s="15">
        <f>IF(L159="FIN",0,LOOKUP(I155,DATOS!A:A,DATOS!N:N))</f>
        <v>0</v>
      </c>
      <c r="I155" s="10">
        <f>+I149+1</f>
        <v>146</v>
      </c>
      <c r="J155" s="7">
        <f>+J149+1</f>
        <v>26</v>
      </c>
      <c r="K155" s="5" t="s">
        <v>32</v>
      </c>
      <c r="L155" s="5" t="s">
        <v>33</v>
      </c>
      <c r="M155" s="5" t="s">
        <v>38</v>
      </c>
      <c r="N155" s="5" t="s">
        <v>34</v>
      </c>
      <c r="O155" s="5" t="s">
        <v>35</v>
      </c>
      <c r="P155" s="5" t="s">
        <v>36</v>
      </c>
      <c r="Q155" s="5" t="str">
        <f>CONCATENATE("X",H155)</f>
        <v>X0</v>
      </c>
      <c r="R155" s="5" t="s">
        <v>37</v>
      </c>
    </row>
    <row r="156" spans="1:18" ht="15" x14ac:dyDescent="0.25">
      <c r="A156" s="131">
        <f ca="1">IF($E$2="X",0,IF(J157&gt;2,H155,J157))</f>
        <v>0</v>
      </c>
      <c r="B156" s="100"/>
      <c r="C156" s="123" t="str">
        <f ca="1">IF(PORTADA!$E$35="A",CONCATENATE(I156," ",G156),"")</f>
        <v xml:space="preserve">a)  </v>
      </c>
      <c r="D156" s="102"/>
      <c r="G156" s="13" t="str">
        <f>IF(L159="FIN","",LOOKUP(I155,DATOS!A:A,DATOS!J:J))</f>
        <v/>
      </c>
      <c r="I156" s="10" t="s">
        <v>44</v>
      </c>
      <c r="J156" s="5" t="s">
        <v>5</v>
      </c>
      <c r="K156" s="5">
        <f>IF(L156&gt;0,0,O156)</f>
        <v>0</v>
      </c>
      <c r="L156" s="5">
        <f>IF(O157&gt;0,1,0)</f>
        <v>0</v>
      </c>
      <c r="M156" s="5">
        <f>IF(L156=1,-1/COUNTA(P156:P159),0)</f>
        <v>0</v>
      </c>
      <c r="N156" s="5">
        <f>COUNTA(B156:B159)</f>
        <v>0</v>
      </c>
      <c r="O156" s="5">
        <f>COUNTIF(Q156:Q159,Q155)</f>
        <v>0</v>
      </c>
      <c r="P156" s="6" t="s">
        <v>0</v>
      </c>
      <c r="Q156" s="5" t="str">
        <f>CONCATENATE(B156,P156)</f>
        <v>A</v>
      </c>
      <c r="R156" s="5">
        <f>IF(O156&gt;0,O156+N156,N156*3)</f>
        <v>0</v>
      </c>
    </row>
    <row r="157" spans="1:18" ht="15" x14ac:dyDescent="0.25">
      <c r="A157" s="131"/>
      <c r="B157" s="100"/>
      <c r="C157" s="123" t="str">
        <f ca="1">IF(PORTADA!$E$35="A",CONCATENATE(I157," ",G157),"")</f>
        <v xml:space="preserve">b)  </v>
      </c>
      <c r="D157" s="102"/>
      <c r="G157" s="13" t="str">
        <f>IF(L159="FIN","",LOOKUP(I155,DATOS!A:A,DATOS!K:K))</f>
        <v/>
      </c>
      <c r="I157" s="10" t="s">
        <v>45</v>
      </c>
      <c r="J157" s="5">
        <f ca="1">IF(PORTADA!$E$35="A",R156,0)</f>
        <v>0</v>
      </c>
      <c r="K157" s="5"/>
      <c r="L157" s="5"/>
      <c r="M157" s="5"/>
      <c r="N157" s="5"/>
      <c r="O157" s="5">
        <f>N156-O156</f>
        <v>0</v>
      </c>
      <c r="P157" s="6" t="s">
        <v>1</v>
      </c>
      <c r="Q157" s="5" t="str">
        <f>CONCATENATE(B157,P157)</f>
        <v>B</v>
      </c>
      <c r="R157" s="5"/>
    </row>
    <row r="158" spans="1:18" ht="15" x14ac:dyDescent="0.25">
      <c r="A158" s="131"/>
      <c r="B158" s="100"/>
      <c r="C158" s="123" t="str">
        <f ca="1">IF(PORTADA!$E$35="A",CONCATENATE(I158," ",G158),"")</f>
        <v xml:space="preserve">c)  </v>
      </c>
      <c r="D158" s="102"/>
      <c r="G158" s="13" t="str">
        <f>IF(L159="FIN","",LOOKUP(I155,DATOS!A:A,DATOS!L:L))</f>
        <v/>
      </c>
      <c r="I158" s="10" t="s">
        <v>46</v>
      </c>
      <c r="J158" s="5"/>
      <c r="K158" s="5"/>
      <c r="L158" s="5"/>
      <c r="M158" s="5"/>
      <c r="N158" s="5"/>
      <c r="O158" s="5"/>
      <c r="P158" s="6" t="s">
        <v>2</v>
      </c>
      <c r="Q158" s="5" t="str">
        <f>CONCATENATE(B158,P158)</f>
        <v>C</v>
      </c>
      <c r="R158" s="5"/>
    </row>
    <row r="159" spans="1:18" ht="15" x14ac:dyDescent="0.25">
      <c r="A159" s="131"/>
      <c r="B159" s="100"/>
      <c r="C159" s="123" t="str">
        <f ca="1">IF(PORTADA!$E$35="A",CONCATENATE(I159," ",G159),"")</f>
        <v xml:space="preserve">d) </v>
      </c>
      <c r="D159" s="102"/>
      <c r="G159" s="13" t="str">
        <f>IF(L159="FIN","",LOOKUP(I155,DATOS!A:A,DATOS!M:M))</f>
        <v/>
      </c>
      <c r="I159" s="10" t="s">
        <v>47</v>
      </c>
      <c r="J159" s="17">
        <f>LOOKUP(I155,DATOS!A:A,DATOS!F:F)</f>
        <v>6</v>
      </c>
      <c r="K159" s="18" t="str">
        <f>LOOKUP(I155,DATOS!A:A,DATOS!D:D)</f>
        <v>TEST 8</v>
      </c>
      <c r="L159" s="16" t="str">
        <f>IF(J159=J155,"","FIN")</f>
        <v>FIN</v>
      </c>
      <c r="M159" s="5"/>
      <c r="N159" s="5"/>
      <c r="O159" s="5"/>
      <c r="P159" s="6" t="s">
        <v>3</v>
      </c>
      <c r="Q159" s="5" t="str">
        <f>CONCATENATE(B159,P159)</f>
        <v>D</v>
      </c>
      <c r="R159" s="5"/>
    </row>
    <row r="160" spans="1:18" ht="15" x14ac:dyDescent="0.25">
      <c r="A160" s="92"/>
      <c r="B160" s="103"/>
      <c r="C160" s="126"/>
      <c r="D160" s="104"/>
    </row>
    <row r="161" spans="1:18" ht="15" x14ac:dyDescent="0.25">
      <c r="A161" s="92"/>
      <c r="B161" s="97"/>
      <c r="C161" s="122" t="str">
        <f ca="1">IF(PORTADA!$E$35="A",CONCATENATE(J161,".- ",G161),"")</f>
        <v xml:space="preserve">27.- </v>
      </c>
      <c r="D161" s="99"/>
      <c r="E161" s="92"/>
      <c r="F161" s="92"/>
      <c r="G161" s="15" t="str">
        <f>IF(L165="FIN","",LOOKUP(I161,DATOS!A:A,DATOS!G:G))</f>
        <v/>
      </c>
      <c r="H161" s="15">
        <f>IF(L165="FIN",0,LOOKUP(I161,DATOS!A:A,DATOS!N:N))</f>
        <v>0</v>
      </c>
      <c r="I161" s="10">
        <f>+I155+1</f>
        <v>147</v>
      </c>
      <c r="J161" s="7">
        <f>+J155+1</f>
        <v>27</v>
      </c>
      <c r="K161" s="5" t="s">
        <v>32</v>
      </c>
      <c r="L161" s="5" t="s">
        <v>33</v>
      </c>
      <c r="M161" s="5" t="s">
        <v>38</v>
      </c>
      <c r="N161" s="5" t="s">
        <v>34</v>
      </c>
      <c r="O161" s="5" t="s">
        <v>35</v>
      </c>
      <c r="P161" s="5" t="s">
        <v>36</v>
      </c>
      <c r="Q161" s="5" t="str">
        <f>CONCATENATE("X",H161)</f>
        <v>X0</v>
      </c>
      <c r="R161" s="5" t="s">
        <v>37</v>
      </c>
    </row>
    <row r="162" spans="1:18" ht="15" x14ac:dyDescent="0.25">
      <c r="A162" s="131">
        <f ca="1">IF($E$2="X",0,IF(J163&gt;2,H161,J163))</f>
        <v>0</v>
      </c>
      <c r="B162" s="100"/>
      <c r="C162" s="123" t="str">
        <f ca="1">IF(PORTADA!$E$35="A",CONCATENATE(I162," ",G162),"")</f>
        <v xml:space="preserve">a)  </v>
      </c>
      <c r="D162" s="102"/>
      <c r="G162" s="13" t="str">
        <f>IF(L165="FIN","",LOOKUP(I161,DATOS!A:A,DATOS!J:J))</f>
        <v/>
      </c>
      <c r="I162" s="10" t="s">
        <v>44</v>
      </c>
      <c r="J162" s="5" t="s">
        <v>5</v>
      </c>
      <c r="K162" s="5">
        <f>IF(L162&gt;0,0,O162)</f>
        <v>0</v>
      </c>
      <c r="L162" s="5">
        <f>IF(O163&gt;0,1,0)</f>
        <v>0</v>
      </c>
      <c r="M162" s="5">
        <f>IF(L162=1,-1/COUNTA(P162:P165),0)</f>
        <v>0</v>
      </c>
      <c r="N162" s="5">
        <f>COUNTA(B162:B165)</f>
        <v>0</v>
      </c>
      <c r="O162" s="5">
        <f>COUNTIF(Q162:Q165,Q161)</f>
        <v>0</v>
      </c>
      <c r="P162" s="6" t="s">
        <v>0</v>
      </c>
      <c r="Q162" s="5" t="str">
        <f>CONCATENATE(B162,P162)</f>
        <v>A</v>
      </c>
      <c r="R162" s="5">
        <f>IF(O162&gt;0,O162+N162,N162*3)</f>
        <v>0</v>
      </c>
    </row>
    <row r="163" spans="1:18" ht="15" x14ac:dyDescent="0.25">
      <c r="A163" s="131"/>
      <c r="B163" s="100"/>
      <c r="C163" s="123" t="str">
        <f ca="1">IF(PORTADA!$E$35="A",CONCATENATE(I163," ",G163),"")</f>
        <v xml:space="preserve">b)  </v>
      </c>
      <c r="D163" s="102"/>
      <c r="G163" s="13" t="str">
        <f>IF(L165="FIN","",LOOKUP(I161,DATOS!A:A,DATOS!K:K))</f>
        <v/>
      </c>
      <c r="I163" s="10" t="s">
        <v>45</v>
      </c>
      <c r="J163" s="5">
        <f ca="1">IF(PORTADA!$E$35="A",R162,0)</f>
        <v>0</v>
      </c>
      <c r="K163" s="5"/>
      <c r="L163" s="5"/>
      <c r="M163" s="5"/>
      <c r="N163" s="5"/>
      <c r="O163" s="5">
        <f>N162-O162</f>
        <v>0</v>
      </c>
      <c r="P163" s="6" t="s">
        <v>1</v>
      </c>
      <c r="Q163" s="5" t="str">
        <f>CONCATENATE(B163,P163)</f>
        <v>B</v>
      </c>
      <c r="R163" s="5"/>
    </row>
    <row r="164" spans="1:18" ht="15" x14ac:dyDescent="0.25">
      <c r="A164" s="131"/>
      <c r="B164" s="100"/>
      <c r="C164" s="123" t="str">
        <f ca="1">IF(PORTADA!$E$35="A",CONCATENATE(I164," ",G164),"")</f>
        <v xml:space="preserve">c)  </v>
      </c>
      <c r="D164" s="102"/>
      <c r="G164" s="13" t="str">
        <f>IF(L165="FIN","",LOOKUP(I161,DATOS!A:A,DATOS!L:L))</f>
        <v/>
      </c>
      <c r="I164" s="10" t="s">
        <v>46</v>
      </c>
      <c r="J164" s="5"/>
      <c r="K164" s="5"/>
      <c r="L164" s="5"/>
      <c r="M164" s="5"/>
      <c r="N164" s="5"/>
      <c r="O164" s="5"/>
      <c r="P164" s="6" t="s">
        <v>2</v>
      </c>
      <c r="Q164" s="5" t="str">
        <f>CONCATENATE(B164,P164)</f>
        <v>C</v>
      </c>
      <c r="R164" s="5"/>
    </row>
    <row r="165" spans="1:18" ht="15" x14ac:dyDescent="0.25">
      <c r="A165" s="131"/>
      <c r="B165" s="100"/>
      <c r="C165" s="123" t="str">
        <f ca="1">IF(PORTADA!$E$35="A",CONCATENATE(I165," ",G165),"")</f>
        <v xml:space="preserve">d) </v>
      </c>
      <c r="D165" s="102"/>
      <c r="G165" s="13" t="str">
        <f>IF(L165="FIN","",LOOKUP(I161,DATOS!A:A,DATOS!M:M))</f>
        <v/>
      </c>
      <c r="I165" s="10" t="s">
        <v>47</v>
      </c>
      <c r="J165" s="17">
        <f>LOOKUP(I161,DATOS!A:A,DATOS!F:F)</f>
        <v>7</v>
      </c>
      <c r="K165" s="18" t="str">
        <f>LOOKUP(I161,DATOS!A:A,DATOS!D:D)</f>
        <v>TEST 8</v>
      </c>
      <c r="L165" s="16" t="str">
        <f>IF(J165=J161,"","FIN")</f>
        <v>FIN</v>
      </c>
      <c r="M165" s="5"/>
      <c r="N165" s="5"/>
      <c r="O165" s="5"/>
      <c r="P165" s="6" t="s">
        <v>3</v>
      </c>
      <c r="Q165" s="5" t="str">
        <f>CONCATENATE(B165,P165)</f>
        <v>D</v>
      </c>
      <c r="R165" s="5"/>
    </row>
    <row r="166" spans="1:18" ht="15" x14ac:dyDescent="0.25">
      <c r="A166" s="92"/>
      <c r="B166" s="103"/>
      <c r="C166" s="126"/>
      <c r="D166" s="104"/>
    </row>
    <row r="167" spans="1:18" ht="15" x14ac:dyDescent="0.25">
      <c r="A167" s="92"/>
      <c r="B167" s="97"/>
      <c r="C167" s="122" t="str">
        <f ca="1">IF(PORTADA!$E$35="A",CONCATENATE(J167,".- ",G167),"")</f>
        <v xml:space="preserve">28.- </v>
      </c>
      <c r="D167" s="99"/>
      <c r="E167" s="92"/>
      <c r="F167" s="92"/>
      <c r="G167" s="15" t="str">
        <f>IF(L171="FIN","",LOOKUP(I167,DATOS!A:A,DATOS!G:G))</f>
        <v/>
      </c>
      <c r="H167" s="15">
        <f>IF(L171="FIN",0,LOOKUP(I167,DATOS!A:A,DATOS!N:N))</f>
        <v>0</v>
      </c>
      <c r="I167" s="10">
        <f>+I161+1</f>
        <v>148</v>
      </c>
      <c r="J167" s="7">
        <f>+J161+1</f>
        <v>28</v>
      </c>
      <c r="K167" s="5" t="s">
        <v>32</v>
      </c>
      <c r="L167" s="5" t="s">
        <v>33</v>
      </c>
      <c r="M167" s="5" t="s">
        <v>38</v>
      </c>
      <c r="N167" s="5" t="s">
        <v>34</v>
      </c>
      <c r="O167" s="5" t="s">
        <v>35</v>
      </c>
      <c r="P167" s="5" t="s">
        <v>36</v>
      </c>
      <c r="Q167" s="5" t="str">
        <f>CONCATENATE("X",H167)</f>
        <v>X0</v>
      </c>
      <c r="R167" s="5" t="s">
        <v>37</v>
      </c>
    </row>
    <row r="168" spans="1:18" ht="15" x14ac:dyDescent="0.25">
      <c r="A168" s="131">
        <f ca="1">IF($E$2="X",0,IF(J169&gt;2,H167,J169))</f>
        <v>0</v>
      </c>
      <c r="B168" s="100"/>
      <c r="C168" s="123" t="str">
        <f ca="1">IF(PORTADA!$E$35="A",CONCATENATE(I168," ",G168),"")</f>
        <v xml:space="preserve">a)  </v>
      </c>
      <c r="D168" s="102"/>
      <c r="G168" s="13" t="str">
        <f>IF(L171="FIN","",LOOKUP(I167,DATOS!A:A,DATOS!J:J))</f>
        <v/>
      </c>
      <c r="I168" s="10" t="s">
        <v>44</v>
      </c>
      <c r="J168" s="5" t="s">
        <v>5</v>
      </c>
      <c r="K168" s="5">
        <f>IF(L168&gt;0,0,O168)</f>
        <v>0</v>
      </c>
      <c r="L168" s="5">
        <f>IF(O169&gt;0,1,0)</f>
        <v>0</v>
      </c>
      <c r="M168" s="5">
        <f>IF(L168=1,-1/COUNTA(P168:P171),0)</f>
        <v>0</v>
      </c>
      <c r="N168" s="5">
        <f>COUNTA(B168:B171)</f>
        <v>0</v>
      </c>
      <c r="O168" s="5">
        <f>COUNTIF(Q168:Q171,Q167)</f>
        <v>0</v>
      </c>
      <c r="P168" s="6" t="s">
        <v>0</v>
      </c>
      <c r="Q168" s="5" t="str">
        <f>CONCATENATE(B168,P168)</f>
        <v>A</v>
      </c>
      <c r="R168" s="5">
        <f>IF(O168&gt;0,O168+N168,N168*3)</f>
        <v>0</v>
      </c>
    </row>
    <row r="169" spans="1:18" ht="15" x14ac:dyDescent="0.25">
      <c r="A169" s="131"/>
      <c r="B169" s="100"/>
      <c r="C169" s="123" t="str">
        <f ca="1">IF(PORTADA!$E$35="A",CONCATENATE(I169," ",G169),"")</f>
        <v xml:space="preserve">b)  </v>
      </c>
      <c r="D169" s="102"/>
      <c r="G169" s="13" t="str">
        <f>IF(L171="FIN","",LOOKUP(I167,DATOS!A:A,DATOS!K:K))</f>
        <v/>
      </c>
      <c r="I169" s="10" t="s">
        <v>45</v>
      </c>
      <c r="J169" s="5">
        <f ca="1">IF(PORTADA!$E$35="A",R168,0)</f>
        <v>0</v>
      </c>
      <c r="K169" s="5"/>
      <c r="L169" s="5"/>
      <c r="M169" s="5"/>
      <c r="N169" s="5"/>
      <c r="O169" s="5">
        <f>N168-O168</f>
        <v>0</v>
      </c>
      <c r="P169" s="6" t="s">
        <v>1</v>
      </c>
      <c r="Q169" s="5" t="str">
        <f>CONCATENATE(B169,P169)</f>
        <v>B</v>
      </c>
      <c r="R169" s="5"/>
    </row>
    <row r="170" spans="1:18" ht="15" x14ac:dyDescent="0.25">
      <c r="A170" s="131"/>
      <c r="B170" s="100"/>
      <c r="C170" s="123" t="str">
        <f ca="1">IF(PORTADA!$E$35="A",CONCATENATE(I170," ",G170),"")</f>
        <v xml:space="preserve">c)  </v>
      </c>
      <c r="D170" s="102"/>
      <c r="G170" s="13" t="str">
        <f>IF(L171="FIN","",LOOKUP(I167,DATOS!A:A,DATOS!L:L))</f>
        <v/>
      </c>
      <c r="I170" s="10" t="s">
        <v>46</v>
      </c>
      <c r="J170" s="5"/>
      <c r="K170" s="5"/>
      <c r="L170" s="5"/>
      <c r="M170" s="5"/>
      <c r="N170" s="5"/>
      <c r="O170" s="5"/>
      <c r="P170" s="6" t="s">
        <v>2</v>
      </c>
      <c r="Q170" s="5" t="str">
        <f>CONCATENATE(B170,P170)</f>
        <v>C</v>
      </c>
      <c r="R170" s="5"/>
    </row>
    <row r="171" spans="1:18" ht="15" x14ac:dyDescent="0.25">
      <c r="A171" s="131"/>
      <c r="B171" s="100"/>
      <c r="C171" s="123" t="str">
        <f ca="1">IF(PORTADA!$E$35="A",CONCATENATE(I171," ",G171),"")</f>
        <v xml:space="preserve">d) </v>
      </c>
      <c r="D171" s="102"/>
      <c r="G171" s="13" t="str">
        <f>IF(L171="FIN","",LOOKUP(I167,DATOS!A:A,DATOS!M:M))</f>
        <v/>
      </c>
      <c r="I171" s="10" t="s">
        <v>47</v>
      </c>
      <c r="J171" s="17">
        <f>LOOKUP(I167,DATOS!A:A,DATOS!F:F)</f>
        <v>8</v>
      </c>
      <c r="K171" s="18" t="str">
        <f>LOOKUP(I167,DATOS!A:A,DATOS!D:D)</f>
        <v>TEST 8</v>
      </c>
      <c r="L171" s="16" t="str">
        <f>IF(J171=J167,"","FIN")</f>
        <v>FIN</v>
      </c>
      <c r="M171" s="5"/>
      <c r="N171" s="5"/>
      <c r="O171" s="5"/>
      <c r="P171" s="6" t="s">
        <v>3</v>
      </c>
      <c r="Q171" s="5" t="str">
        <f>CONCATENATE(B171,P171)</f>
        <v>D</v>
      </c>
      <c r="R171" s="5"/>
    </row>
    <row r="172" spans="1:18" ht="15" x14ac:dyDescent="0.25">
      <c r="A172" s="92"/>
      <c r="B172" s="103"/>
      <c r="C172" s="126"/>
      <c r="D172" s="104"/>
    </row>
    <row r="173" spans="1:18" ht="15" x14ac:dyDescent="0.25">
      <c r="A173" s="92"/>
      <c r="B173" s="97"/>
      <c r="C173" s="122" t="str">
        <f ca="1">IF(PORTADA!$E$35="A",CONCATENATE(J173,".- ",G173),"")</f>
        <v xml:space="preserve">29.- </v>
      </c>
      <c r="D173" s="99"/>
      <c r="E173" s="92"/>
      <c r="F173" s="92"/>
      <c r="G173" s="15" t="str">
        <f>IF(L177="FIN","",LOOKUP(I173,DATOS!A:A,DATOS!G:G))</f>
        <v/>
      </c>
      <c r="H173" s="15">
        <f>IF(L177="FIN",0,LOOKUP(I173,DATOS!A:A,DATOS!N:N))</f>
        <v>0</v>
      </c>
      <c r="I173" s="10">
        <f>+I167+1</f>
        <v>149</v>
      </c>
      <c r="J173" s="7">
        <f>+J167+1</f>
        <v>29</v>
      </c>
      <c r="K173" s="5" t="s">
        <v>32</v>
      </c>
      <c r="L173" s="5" t="s">
        <v>33</v>
      </c>
      <c r="M173" s="5" t="s">
        <v>38</v>
      </c>
      <c r="N173" s="5" t="s">
        <v>34</v>
      </c>
      <c r="O173" s="5" t="s">
        <v>35</v>
      </c>
      <c r="P173" s="5" t="s">
        <v>36</v>
      </c>
      <c r="Q173" s="5" t="str">
        <f>CONCATENATE("X",H173)</f>
        <v>X0</v>
      </c>
      <c r="R173" s="5" t="s">
        <v>37</v>
      </c>
    </row>
    <row r="174" spans="1:18" ht="15" x14ac:dyDescent="0.25">
      <c r="A174" s="131">
        <f ca="1">IF($E$2="X",0,IF(J175&gt;2,H173,J175))</f>
        <v>0</v>
      </c>
      <c r="B174" s="100"/>
      <c r="C174" s="123" t="str">
        <f ca="1">IF(PORTADA!$E$35="A",CONCATENATE(I174," ",G174),"")</f>
        <v xml:space="preserve">a)  </v>
      </c>
      <c r="D174" s="102"/>
      <c r="G174" s="13" t="str">
        <f>IF(L177="FIN","",LOOKUP(I173,DATOS!A:A,DATOS!J:J))</f>
        <v/>
      </c>
      <c r="I174" s="10" t="s">
        <v>44</v>
      </c>
      <c r="J174" s="5" t="s">
        <v>5</v>
      </c>
      <c r="K174" s="5">
        <f>IF(L174&gt;0,0,O174)</f>
        <v>0</v>
      </c>
      <c r="L174" s="5">
        <f>IF(O175&gt;0,1,0)</f>
        <v>0</v>
      </c>
      <c r="M174" s="5">
        <f>IF(L174=1,-1/COUNTA(P174:P177),0)</f>
        <v>0</v>
      </c>
      <c r="N174" s="5">
        <f>COUNTA(B174:B177)</f>
        <v>0</v>
      </c>
      <c r="O174" s="5">
        <f>COUNTIF(Q174:Q177,Q173)</f>
        <v>0</v>
      </c>
      <c r="P174" s="6" t="s">
        <v>0</v>
      </c>
      <c r="Q174" s="5" t="str">
        <f>CONCATENATE(B174,P174)</f>
        <v>A</v>
      </c>
      <c r="R174" s="5">
        <f>IF(O174&gt;0,O174+N174,N174*3)</f>
        <v>0</v>
      </c>
    </row>
    <row r="175" spans="1:18" ht="15" x14ac:dyDescent="0.25">
      <c r="A175" s="131"/>
      <c r="B175" s="100"/>
      <c r="C175" s="123" t="str">
        <f ca="1">IF(PORTADA!$E$35="A",CONCATENATE(I175," ",G175),"")</f>
        <v xml:space="preserve">b)  </v>
      </c>
      <c r="D175" s="102"/>
      <c r="G175" s="13" t="str">
        <f>IF(L177="FIN","",LOOKUP(I173,DATOS!A:A,DATOS!K:K))</f>
        <v/>
      </c>
      <c r="I175" s="10" t="s">
        <v>45</v>
      </c>
      <c r="J175" s="5">
        <f ca="1">IF(PORTADA!$E$35="A",R174,0)</f>
        <v>0</v>
      </c>
      <c r="K175" s="5"/>
      <c r="L175" s="5"/>
      <c r="M175" s="5"/>
      <c r="N175" s="5"/>
      <c r="O175" s="5">
        <f>N174-O174</f>
        <v>0</v>
      </c>
      <c r="P175" s="6" t="s">
        <v>1</v>
      </c>
      <c r="Q175" s="5" t="str">
        <f>CONCATENATE(B175,P175)</f>
        <v>B</v>
      </c>
      <c r="R175" s="5"/>
    </row>
    <row r="176" spans="1:18" ht="15" x14ac:dyDescent="0.25">
      <c r="A176" s="131"/>
      <c r="B176" s="100"/>
      <c r="C176" s="123" t="str">
        <f ca="1">IF(PORTADA!$E$35="A",CONCATENATE(I176," ",G176),"")</f>
        <v xml:space="preserve">c)  </v>
      </c>
      <c r="D176" s="102"/>
      <c r="G176" s="13" t="str">
        <f>IF(L177="FIN","",LOOKUP(I173,DATOS!A:A,DATOS!L:L))</f>
        <v/>
      </c>
      <c r="I176" s="10" t="s">
        <v>46</v>
      </c>
      <c r="J176" s="5"/>
      <c r="K176" s="5"/>
      <c r="L176" s="5"/>
      <c r="M176" s="5"/>
      <c r="N176" s="5"/>
      <c r="O176" s="5"/>
      <c r="P176" s="6" t="s">
        <v>2</v>
      </c>
      <c r="Q176" s="5" t="str">
        <f>CONCATENATE(B176,P176)</f>
        <v>C</v>
      </c>
      <c r="R176" s="5"/>
    </row>
    <row r="177" spans="1:18" ht="15" x14ac:dyDescent="0.25">
      <c r="A177" s="131"/>
      <c r="B177" s="100"/>
      <c r="C177" s="123" t="str">
        <f ca="1">IF(PORTADA!$E$35="A",CONCATENATE(I177," ",G177),"")</f>
        <v xml:space="preserve">d) </v>
      </c>
      <c r="D177" s="102"/>
      <c r="G177" s="13" t="str">
        <f>IF(L177="FIN","",LOOKUP(I173,DATOS!A:A,DATOS!M:M))</f>
        <v/>
      </c>
      <c r="I177" s="10" t="s">
        <v>47</v>
      </c>
      <c r="J177" s="17">
        <f>LOOKUP(I173,DATOS!A:A,DATOS!F:F)</f>
        <v>9</v>
      </c>
      <c r="K177" s="18" t="str">
        <f>LOOKUP(I173,DATOS!A:A,DATOS!D:D)</f>
        <v>TEST 8</v>
      </c>
      <c r="L177" s="16" t="str">
        <f>IF(J177=J173,"","FIN")</f>
        <v>FIN</v>
      </c>
      <c r="M177" s="5"/>
      <c r="N177" s="5"/>
      <c r="O177" s="5"/>
      <c r="P177" s="6" t="s">
        <v>3</v>
      </c>
      <c r="Q177" s="5" t="str">
        <f>CONCATENATE(B177,P177)</f>
        <v>D</v>
      </c>
      <c r="R177" s="5"/>
    </row>
    <row r="178" spans="1:18" ht="15" x14ac:dyDescent="0.25">
      <c r="A178" s="92"/>
      <c r="B178" s="103"/>
      <c r="C178" s="126"/>
      <c r="D178" s="104"/>
    </row>
    <row r="179" spans="1:18" ht="15" x14ac:dyDescent="0.25">
      <c r="A179" s="92"/>
      <c r="B179" s="97"/>
      <c r="C179" s="122" t="str">
        <f ca="1">IF(PORTADA!$E$35="A",CONCATENATE(J179,".- ",G179),"")</f>
        <v xml:space="preserve">30.- </v>
      </c>
      <c r="D179" s="99"/>
      <c r="E179" s="92"/>
      <c r="F179" s="92"/>
      <c r="G179" s="15" t="str">
        <f>IF(L183="FIN","",LOOKUP(I179,DATOS!A:A,DATOS!G:G))</f>
        <v/>
      </c>
      <c r="H179" s="15">
        <f>IF(L183="FIN",0,LOOKUP(I179,DATOS!A:A,DATOS!N:N))</f>
        <v>0</v>
      </c>
      <c r="I179" s="10">
        <f>+I173+1</f>
        <v>150</v>
      </c>
      <c r="J179" s="7">
        <f>+J173+1</f>
        <v>30</v>
      </c>
      <c r="K179" s="5" t="s">
        <v>32</v>
      </c>
      <c r="L179" s="5" t="s">
        <v>33</v>
      </c>
      <c r="M179" s="5" t="s">
        <v>38</v>
      </c>
      <c r="N179" s="5" t="s">
        <v>34</v>
      </c>
      <c r="O179" s="5" t="s">
        <v>35</v>
      </c>
      <c r="P179" s="5" t="s">
        <v>36</v>
      </c>
      <c r="Q179" s="5" t="str">
        <f>CONCATENATE("X",H179)</f>
        <v>X0</v>
      </c>
      <c r="R179" s="5" t="s">
        <v>37</v>
      </c>
    </row>
    <row r="180" spans="1:18" ht="15" x14ac:dyDescent="0.25">
      <c r="A180" s="131">
        <f ca="1">IF($E$2="X",0,IF(J181&gt;2,H179,J181))</f>
        <v>0</v>
      </c>
      <c r="B180" s="100"/>
      <c r="C180" s="123" t="str">
        <f ca="1">IF(PORTADA!$E$35="A",CONCATENATE(I180," ",G180),"")</f>
        <v xml:space="preserve">a)  </v>
      </c>
      <c r="D180" s="102"/>
      <c r="G180" s="13" t="str">
        <f>IF(L183="FIN","",LOOKUP(I179,DATOS!A:A,DATOS!J:J))</f>
        <v/>
      </c>
      <c r="I180" s="10" t="s">
        <v>44</v>
      </c>
      <c r="J180" s="5" t="s">
        <v>5</v>
      </c>
      <c r="K180" s="5">
        <f>IF(L180&gt;0,0,O180)</f>
        <v>0</v>
      </c>
      <c r="L180" s="5">
        <f>IF(O181&gt;0,1,0)</f>
        <v>0</v>
      </c>
      <c r="M180" s="5">
        <f>IF(L180=1,-1/COUNTA(P180:P183),0)</f>
        <v>0</v>
      </c>
      <c r="N180" s="5">
        <f>COUNTA(B180:B183)</f>
        <v>0</v>
      </c>
      <c r="O180" s="5">
        <f>COUNTIF(Q180:Q183,Q179)</f>
        <v>0</v>
      </c>
      <c r="P180" s="6" t="s">
        <v>0</v>
      </c>
      <c r="Q180" s="5" t="str">
        <f>CONCATENATE(B180,P180)</f>
        <v>A</v>
      </c>
      <c r="R180" s="5">
        <f>IF(O180&gt;0,O180+N180,N180*3)</f>
        <v>0</v>
      </c>
    </row>
    <row r="181" spans="1:18" ht="15" x14ac:dyDescent="0.25">
      <c r="A181" s="131"/>
      <c r="B181" s="100"/>
      <c r="C181" s="123" t="str">
        <f ca="1">IF(PORTADA!$E$35="A",CONCATENATE(I181," ",G181),"")</f>
        <v xml:space="preserve">b)  </v>
      </c>
      <c r="D181" s="102"/>
      <c r="G181" s="13" t="str">
        <f>IF(L183="FIN","",LOOKUP(I179,DATOS!A:A,DATOS!K:K))</f>
        <v/>
      </c>
      <c r="I181" s="10" t="s">
        <v>45</v>
      </c>
      <c r="J181" s="5">
        <f ca="1">IF(PORTADA!$E$35="A",R180,0)</f>
        <v>0</v>
      </c>
      <c r="K181" s="5"/>
      <c r="L181" s="5"/>
      <c r="M181" s="5"/>
      <c r="N181" s="5"/>
      <c r="O181" s="5">
        <f>N180-O180</f>
        <v>0</v>
      </c>
      <c r="P181" s="6" t="s">
        <v>1</v>
      </c>
      <c r="Q181" s="5" t="str">
        <f>CONCATENATE(B181,P181)</f>
        <v>B</v>
      </c>
      <c r="R181" s="5"/>
    </row>
    <row r="182" spans="1:18" ht="15" x14ac:dyDescent="0.25">
      <c r="A182" s="131"/>
      <c r="B182" s="100"/>
      <c r="C182" s="123" t="str">
        <f ca="1">IF(PORTADA!$E$35="A",CONCATENATE(I182," ",G182),"")</f>
        <v xml:space="preserve">c)  </v>
      </c>
      <c r="D182" s="102"/>
      <c r="G182" s="13" t="str">
        <f>IF(L183="FIN","",LOOKUP(I179,DATOS!A:A,DATOS!L:L))</f>
        <v/>
      </c>
      <c r="I182" s="10" t="s">
        <v>46</v>
      </c>
      <c r="J182" s="5"/>
      <c r="K182" s="5"/>
      <c r="L182" s="5"/>
      <c r="M182" s="5"/>
      <c r="N182" s="5"/>
      <c r="O182" s="5"/>
      <c r="P182" s="6" t="s">
        <v>2</v>
      </c>
      <c r="Q182" s="5" t="str">
        <f>CONCATENATE(B182,P182)</f>
        <v>C</v>
      </c>
      <c r="R182" s="5"/>
    </row>
    <row r="183" spans="1:18" ht="15" x14ac:dyDescent="0.25">
      <c r="A183" s="131"/>
      <c r="B183" s="100"/>
      <c r="C183" s="123" t="str">
        <f ca="1">IF(PORTADA!$E$35="A",CONCATENATE(I183," ",G183),"")</f>
        <v xml:space="preserve">d) </v>
      </c>
      <c r="D183" s="102"/>
      <c r="G183" s="13" t="str">
        <f>IF(L183="FIN","",LOOKUP(I179,DATOS!A:A,DATOS!M:M))</f>
        <v/>
      </c>
      <c r="I183" s="10" t="s">
        <v>47</v>
      </c>
      <c r="J183" s="17">
        <f>LOOKUP(I179,DATOS!A:A,DATOS!F:F)</f>
        <v>10</v>
      </c>
      <c r="K183" s="18" t="str">
        <f>LOOKUP(I179,DATOS!A:A,DATOS!D:D)</f>
        <v>TEST 8</v>
      </c>
      <c r="L183" s="16" t="str">
        <f>IF(J183=J179,"","FIN")</f>
        <v>FIN</v>
      </c>
      <c r="M183" s="5"/>
      <c r="N183" s="5"/>
      <c r="O183" s="5"/>
      <c r="P183" s="6" t="s">
        <v>3</v>
      </c>
      <c r="Q183" s="5" t="str">
        <f>CONCATENATE(B183,P183)</f>
        <v>D</v>
      </c>
      <c r="R183" s="5"/>
    </row>
    <row r="184" spans="1:18" ht="15" x14ac:dyDescent="0.25">
      <c r="A184" s="92"/>
      <c r="B184" s="103"/>
      <c r="C184" s="126"/>
      <c r="D184" s="104"/>
    </row>
    <row r="185" spans="1:18" ht="15" hidden="1" x14ac:dyDescent="0.25"/>
    <row r="186" spans="1:18" ht="15" hidden="1" x14ac:dyDescent="0.25"/>
    <row r="187" spans="1:18" ht="15" hidden="1" x14ac:dyDescent="0.25"/>
    <row r="188" spans="1:18" ht="15" hidden="1" x14ac:dyDescent="0.25"/>
    <row r="189" spans="1:18" ht="15" hidden="1" x14ac:dyDescent="0.25"/>
    <row r="190" spans="1:18" ht="15" hidden="1" x14ac:dyDescent="0.25"/>
    <row r="191" spans="1:18" ht="15" hidden="1" x14ac:dyDescent="0.25"/>
    <row r="192" spans="1:18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0" hidden="1" customHeight="1" x14ac:dyDescent="0.25"/>
    <row r="221" ht="0" hidden="1" customHeight="1" x14ac:dyDescent="0.25"/>
    <row r="222" ht="0" hidden="1" customHeight="1" x14ac:dyDescent="0.25"/>
    <row r="223" ht="0" hidden="1" customHeight="1" x14ac:dyDescent="0.25"/>
    <row r="224" ht="0" hidden="1" customHeight="1" x14ac:dyDescent="0.25"/>
    <row r="225" ht="0" hidden="1" customHeight="1" x14ac:dyDescent="0.25"/>
    <row r="226" ht="0" hidden="1" customHeight="1" x14ac:dyDescent="0.25"/>
    <row r="227" ht="0" hidden="1" customHeight="1" x14ac:dyDescent="0.25"/>
    <row r="228" ht="0" hidden="1" customHeight="1" x14ac:dyDescent="0.25"/>
    <row r="229" ht="0" hidden="1" customHeight="1" x14ac:dyDescent="0.25"/>
    <row r="230" ht="0" hidden="1" customHeight="1" x14ac:dyDescent="0.25"/>
    <row r="231" ht="0" hidden="1" customHeight="1" x14ac:dyDescent="0.25"/>
    <row r="232" ht="0" hidden="1" customHeight="1" x14ac:dyDescent="0.25"/>
    <row r="233" ht="0" hidden="1" customHeight="1" x14ac:dyDescent="0.25"/>
    <row r="234" ht="0" hidden="1" customHeight="1" x14ac:dyDescent="0.25"/>
    <row r="235" ht="0" hidden="1" customHeight="1" x14ac:dyDescent="0.25"/>
    <row r="236" ht="0" hidden="1" customHeight="1" x14ac:dyDescent="0.25"/>
    <row r="237" ht="0" hidden="1" customHeight="1" x14ac:dyDescent="0.25"/>
    <row r="238" ht="0" hidden="1" customHeight="1" x14ac:dyDescent="0.25"/>
    <row r="239" ht="0" hidden="1" customHeight="1" x14ac:dyDescent="0.25"/>
    <row r="240" ht="0" hidden="1" customHeight="1" x14ac:dyDescent="0.25"/>
    <row r="241" ht="0" hidden="1" customHeight="1" x14ac:dyDescent="0.25"/>
    <row r="242" ht="0" hidden="1" customHeight="1" x14ac:dyDescent="0.25"/>
    <row r="243" ht="0" hidden="1" customHeight="1" x14ac:dyDescent="0.25"/>
    <row r="244" ht="0" hidden="1" customHeight="1" x14ac:dyDescent="0.25"/>
    <row r="245" ht="0" hidden="1" customHeight="1" x14ac:dyDescent="0.25"/>
    <row r="246" ht="0" hidden="1" customHeight="1" x14ac:dyDescent="0.25"/>
    <row r="247" ht="0" hidden="1" customHeight="1" x14ac:dyDescent="0.25"/>
    <row r="248" ht="0" hidden="1" customHeight="1" x14ac:dyDescent="0.25"/>
    <row r="249" ht="0" hidden="1" customHeight="1" x14ac:dyDescent="0.25"/>
    <row r="250" ht="0" hidden="1" customHeight="1" x14ac:dyDescent="0.25"/>
    <row r="251" ht="0" hidden="1" customHeight="1" x14ac:dyDescent="0.25"/>
    <row r="252" ht="0" hidden="1" customHeight="1" x14ac:dyDescent="0.25"/>
    <row r="253" ht="0" hidden="1" customHeight="1" x14ac:dyDescent="0.25"/>
    <row r="254" ht="0" hidden="1" customHeight="1" x14ac:dyDescent="0.25"/>
    <row r="255" ht="0" hidden="1" customHeight="1" x14ac:dyDescent="0.25"/>
    <row r="256" ht="0" hidden="1" customHeight="1" x14ac:dyDescent="0.25"/>
    <row r="257" ht="0" hidden="1" customHeight="1" x14ac:dyDescent="0.25"/>
    <row r="258" ht="0" hidden="1" customHeight="1" x14ac:dyDescent="0.25"/>
    <row r="259" ht="0" hidden="1" customHeight="1" x14ac:dyDescent="0.25"/>
    <row r="260" ht="0" hidden="1" customHeight="1" x14ac:dyDescent="0.25"/>
    <row r="261" ht="0" hidden="1" customHeight="1" x14ac:dyDescent="0.25"/>
    <row r="262" ht="0" hidden="1" customHeight="1" x14ac:dyDescent="0.25"/>
    <row r="263" ht="0" hidden="1" customHeight="1" x14ac:dyDescent="0.25"/>
    <row r="264" ht="0" hidden="1" customHeight="1" x14ac:dyDescent="0.25"/>
    <row r="265" ht="0" hidden="1" customHeight="1" x14ac:dyDescent="0.25"/>
    <row r="266" ht="0" hidden="1" customHeight="1" x14ac:dyDescent="0.25"/>
    <row r="267" ht="0" hidden="1" customHeight="1" x14ac:dyDescent="0.25"/>
    <row r="268" ht="0" hidden="1" customHeight="1" x14ac:dyDescent="0.25"/>
    <row r="269" ht="0" hidden="1" customHeight="1" x14ac:dyDescent="0.25"/>
    <row r="270" ht="0" hidden="1" customHeight="1" x14ac:dyDescent="0.25"/>
    <row r="271" ht="0" hidden="1" customHeight="1" x14ac:dyDescent="0.25"/>
    <row r="272" ht="0" hidden="1" customHeight="1" x14ac:dyDescent="0.25"/>
    <row r="273" ht="0" hidden="1" customHeight="1" x14ac:dyDescent="0.25"/>
    <row r="274" ht="0" hidden="1" customHeight="1" x14ac:dyDescent="0.25"/>
    <row r="275" ht="0" hidden="1" customHeight="1" x14ac:dyDescent="0.25"/>
    <row r="276" ht="0" hidden="1" customHeight="1" x14ac:dyDescent="0.25"/>
    <row r="277" ht="0" hidden="1" customHeight="1" x14ac:dyDescent="0.25"/>
    <row r="278" ht="0" hidden="1" customHeight="1" x14ac:dyDescent="0.25"/>
    <row r="279" ht="0" hidden="1" customHeight="1" x14ac:dyDescent="0.25"/>
    <row r="280" ht="0" hidden="1" customHeight="1" x14ac:dyDescent="0.25"/>
    <row r="281" ht="0" hidden="1" customHeight="1" x14ac:dyDescent="0.25"/>
    <row r="282" ht="0" hidden="1" customHeight="1" x14ac:dyDescent="0.25"/>
    <row r="283" ht="0" hidden="1" customHeight="1" x14ac:dyDescent="0.25"/>
    <row r="284" ht="0" hidden="1" customHeight="1" x14ac:dyDescent="0.25"/>
    <row r="285" ht="0" hidden="1" customHeight="1" x14ac:dyDescent="0.25"/>
    <row r="286" ht="0" hidden="1" customHeight="1" x14ac:dyDescent="0.25"/>
    <row r="287" ht="0" hidden="1" customHeight="1" x14ac:dyDescent="0.25"/>
    <row r="288" ht="0" hidden="1" customHeight="1" x14ac:dyDescent="0.25"/>
    <row r="289" ht="0" hidden="1" customHeight="1" x14ac:dyDescent="0.25"/>
    <row r="290" ht="0" hidden="1" customHeight="1" x14ac:dyDescent="0.25"/>
    <row r="291" ht="0" hidden="1" customHeight="1" x14ac:dyDescent="0.25"/>
    <row r="292" ht="0" hidden="1" customHeight="1" x14ac:dyDescent="0.25"/>
    <row r="293" ht="0" hidden="1" customHeight="1" x14ac:dyDescent="0.25"/>
    <row r="294" ht="0" hidden="1" customHeight="1" x14ac:dyDescent="0.25"/>
    <row r="295" ht="0" hidden="1" customHeight="1" x14ac:dyDescent="0.25"/>
    <row r="296" ht="0" hidden="1" customHeight="1" x14ac:dyDescent="0.25"/>
    <row r="297" ht="0" hidden="1" customHeight="1" x14ac:dyDescent="0.25"/>
    <row r="298" ht="0" hidden="1" customHeight="1" x14ac:dyDescent="0.25"/>
    <row r="299" ht="0" hidden="1" customHeight="1" x14ac:dyDescent="0.25"/>
    <row r="300" ht="0" hidden="1" customHeight="1" x14ac:dyDescent="0.25"/>
    <row r="301" ht="0" hidden="1" customHeight="1" x14ac:dyDescent="0.25"/>
    <row r="302" ht="0" hidden="1" customHeight="1" x14ac:dyDescent="0.25"/>
    <row r="303" ht="0" hidden="1" customHeight="1" x14ac:dyDescent="0.25"/>
    <row r="304" ht="0" hidden="1" customHeight="1" x14ac:dyDescent="0.25"/>
    <row r="305" ht="0" hidden="1" customHeight="1" x14ac:dyDescent="0.25"/>
    <row r="306" ht="0" hidden="1" customHeight="1" x14ac:dyDescent="0.25"/>
    <row r="307" ht="0" hidden="1" customHeight="1" x14ac:dyDescent="0.25"/>
    <row r="308" ht="0" hidden="1" customHeight="1" x14ac:dyDescent="0.25"/>
    <row r="309" ht="0" hidden="1" customHeight="1" x14ac:dyDescent="0.25"/>
    <row r="310" ht="0" hidden="1" customHeight="1" x14ac:dyDescent="0.25"/>
    <row r="311" ht="0" hidden="1" customHeight="1" x14ac:dyDescent="0.25"/>
    <row r="312" ht="0" hidden="1" customHeight="1" x14ac:dyDescent="0.25"/>
    <row r="313" ht="0" hidden="1" customHeight="1" x14ac:dyDescent="0.25"/>
    <row r="314" ht="0" hidden="1" customHeight="1" x14ac:dyDescent="0.25"/>
    <row r="315" ht="0" hidden="1" customHeight="1" x14ac:dyDescent="0.25"/>
    <row r="316" ht="0" hidden="1" customHeight="1" x14ac:dyDescent="0.25"/>
    <row r="317" ht="0" hidden="1" customHeight="1" x14ac:dyDescent="0.25"/>
    <row r="318" ht="0" hidden="1" customHeight="1" x14ac:dyDescent="0.25"/>
    <row r="319" ht="0" hidden="1" customHeight="1" x14ac:dyDescent="0.25"/>
    <row r="320" ht="0" hidden="1" customHeight="1" x14ac:dyDescent="0.25"/>
    <row r="321" ht="0" hidden="1" customHeight="1" x14ac:dyDescent="0.25"/>
    <row r="322" ht="0" hidden="1" customHeight="1" x14ac:dyDescent="0.25"/>
    <row r="323" ht="0" hidden="1" customHeight="1" x14ac:dyDescent="0.25"/>
    <row r="324" ht="0" hidden="1" customHeight="1" x14ac:dyDescent="0.25"/>
    <row r="325" ht="0" hidden="1" customHeight="1" x14ac:dyDescent="0.25"/>
    <row r="326" ht="0" hidden="1" customHeight="1" x14ac:dyDescent="0.25"/>
    <row r="327" ht="0" hidden="1" customHeight="1" x14ac:dyDescent="0.25"/>
    <row r="328" ht="0" hidden="1" customHeight="1" x14ac:dyDescent="0.25"/>
    <row r="329" ht="0" hidden="1" customHeight="1" x14ac:dyDescent="0.25"/>
    <row r="330" ht="0" hidden="1" customHeight="1" x14ac:dyDescent="0.25"/>
    <row r="331" ht="0" hidden="1" customHeight="1" x14ac:dyDescent="0.25"/>
    <row r="332" ht="0" hidden="1" customHeight="1" x14ac:dyDescent="0.25"/>
    <row r="333" ht="0" hidden="1" customHeight="1" x14ac:dyDescent="0.25"/>
    <row r="334" ht="0" hidden="1" customHeight="1" x14ac:dyDescent="0.25"/>
    <row r="335" ht="0" hidden="1" customHeight="1" x14ac:dyDescent="0.25"/>
    <row r="336" ht="0" hidden="1" customHeight="1" x14ac:dyDescent="0.25"/>
    <row r="337" ht="0" hidden="1" customHeight="1" x14ac:dyDescent="0.25"/>
    <row r="338" ht="0" hidden="1" customHeight="1" x14ac:dyDescent="0.25"/>
    <row r="339" ht="0" hidden="1" customHeight="1" x14ac:dyDescent="0.25"/>
    <row r="340" ht="0" hidden="1" customHeight="1" x14ac:dyDescent="0.25"/>
    <row r="341" ht="0" hidden="1" customHeight="1" x14ac:dyDescent="0.25"/>
    <row r="342" ht="0" hidden="1" customHeight="1" x14ac:dyDescent="0.25"/>
    <row r="343" ht="0" hidden="1" customHeight="1" x14ac:dyDescent="0.25"/>
    <row r="344" ht="0" hidden="1" customHeight="1" x14ac:dyDescent="0.25"/>
    <row r="345" ht="0" hidden="1" customHeight="1" x14ac:dyDescent="0.25"/>
    <row r="346" ht="0" hidden="1" customHeight="1" x14ac:dyDescent="0.25"/>
    <row r="347" ht="0" hidden="1" customHeight="1" x14ac:dyDescent="0.25"/>
    <row r="348" ht="0" hidden="1" customHeight="1" x14ac:dyDescent="0.25"/>
    <row r="349" ht="0" hidden="1" customHeight="1" x14ac:dyDescent="0.25"/>
    <row r="350" ht="0" hidden="1" customHeight="1" x14ac:dyDescent="0.25"/>
    <row r="351" ht="0" hidden="1" customHeight="1" x14ac:dyDescent="0.25"/>
    <row r="352" ht="0" hidden="1" customHeight="1" x14ac:dyDescent="0.25"/>
    <row r="353" ht="0" hidden="1" customHeight="1" x14ac:dyDescent="0.25"/>
    <row r="354" ht="0" hidden="1" customHeight="1" x14ac:dyDescent="0.25"/>
    <row r="355" ht="0" hidden="1" customHeight="1" x14ac:dyDescent="0.25"/>
    <row r="356" ht="0" hidden="1" customHeight="1" x14ac:dyDescent="0.25"/>
    <row r="357" ht="0" hidden="1" customHeight="1" x14ac:dyDescent="0.25"/>
    <row r="358" ht="0" hidden="1" customHeight="1" x14ac:dyDescent="0.25"/>
    <row r="359" ht="0" hidden="1" customHeight="1" x14ac:dyDescent="0.25"/>
    <row r="360" ht="0" hidden="1" customHeight="1" x14ac:dyDescent="0.25"/>
    <row r="361" ht="0" hidden="1" customHeight="1" x14ac:dyDescent="0.25"/>
    <row r="362" ht="0" hidden="1" customHeight="1" x14ac:dyDescent="0.25"/>
    <row r="363" ht="0" hidden="1" customHeight="1" x14ac:dyDescent="0.25"/>
    <row r="364" ht="0" hidden="1" customHeight="1" x14ac:dyDescent="0.25"/>
    <row r="365" ht="0" hidden="1" customHeight="1" x14ac:dyDescent="0.25"/>
    <row r="366" ht="0" hidden="1" customHeight="1" x14ac:dyDescent="0.25"/>
    <row r="367" ht="0" hidden="1" customHeight="1" x14ac:dyDescent="0.25"/>
    <row r="368" ht="0" hidden="1" customHeight="1" x14ac:dyDescent="0.25"/>
    <row r="369" ht="0" hidden="1" customHeight="1" x14ac:dyDescent="0.25"/>
    <row r="370" ht="0" hidden="1" customHeight="1" x14ac:dyDescent="0.25"/>
    <row r="371" ht="0" hidden="1" customHeight="1" x14ac:dyDescent="0.25"/>
    <row r="372" ht="0" hidden="1" customHeight="1" x14ac:dyDescent="0.25"/>
    <row r="373" ht="0" hidden="1" customHeight="1" x14ac:dyDescent="0.25"/>
    <row r="374" ht="0" hidden="1" customHeight="1" x14ac:dyDescent="0.25"/>
    <row r="375" ht="0" hidden="1" customHeight="1" x14ac:dyDescent="0.25"/>
    <row r="376" ht="0" hidden="1" customHeight="1" x14ac:dyDescent="0.25"/>
    <row r="377" ht="0" hidden="1" customHeight="1" x14ac:dyDescent="0.25"/>
    <row r="378" ht="0" hidden="1" customHeight="1" x14ac:dyDescent="0.25"/>
    <row r="379" ht="0" hidden="1" customHeight="1" x14ac:dyDescent="0.25"/>
    <row r="380" ht="0" hidden="1" customHeight="1" x14ac:dyDescent="0.25"/>
    <row r="381" ht="0" hidden="1" customHeight="1" x14ac:dyDescent="0.25"/>
    <row r="382" ht="0" hidden="1" customHeight="1" x14ac:dyDescent="0.25"/>
    <row r="383" ht="0" hidden="1" customHeight="1" x14ac:dyDescent="0.25"/>
    <row r="384" ht="0" hidden="1" customHeight="1" x14ac:dyDescent="0.25"/>
    <row r="385" ht="0" hidden="1" customHeight="1" x14ac:dyDescent="0.25"/>
    <row r="386" ht="0" hidden="1" customHeight="1" x14ac:dyDescent="0.25"/>
    <row r="387" ht="0" hidden="1" customHeight="1" x14ac:dyDescent="0.25"/>
    <row r="388" ht="0" hidden="1" customHeight="1" x14ac:dyDescent="0.25"/>
    <row r="389" ht="0" hidden="1" customHeight="1" x14ac:dyDescent="0.25"/>
    <row r="390" ht="0" hidden="1" customHeight="1" x14ac:dyDescent="0.25"/>
    <row r="391" ht="0" hidden="1" customHeight="1" x14ac:dyDescent="0.25"/>
    <row r="392" ht="0" hidden="1" customHeight="1" x14ac:dyDescent="0.25"/>
    <row r="393" ht="0" hidden="1" customHeight="1" x14ac:dyDescent="0.25"/>
    <row r="394" ht="0" hidden="1" customHeight="1" x14ac:dyDescent="0.25"/>
    <row r="395" ht="0" hidden="1" customHeight="1" x14ac:dyDescent="0.25"/>
    <row r="396" ht="0" hidden="1" customHeight="1" x14ac:dyDescent="0.25"/>
    <row r="397" ht="0" hidden="1" customHeight="1" x14ac:dyDescent="0.25"/>
    <row r="398" ht="0" hidden="1" customHeight="1" x14ac:dyDescent="0.25"/>
    <row r="399" ht="0" hidden="1" customHeight="1" x14ac:dyDescent="0.25"/>
    <row r="400" ht="0" hidden="1" customHeight="1" x14ac:dyDescent="0.25"/>
    <row r="401" ht="0" hidden="1" customHeight="1" x14ac:dyDescent="0.25"/>
    <row r="402" ht="0" hidden="1" customHeight="1" x14ac:dyDescent="0.25"/>
    <row r="403" ht="0" hidden="1" customHeight="1" x14ac:dyDescent="0.25"/>
    <row r="404" ht="0" hidden="1" customHeight="1" x14ac:dyDescent="0.25"/>
    <row r="405" ht="0" hidden="1" customHeight="1" x14ac:dyDescent="0.25"/>
    <row r="406" ht="0" hidden="1" customHeight="1" x14ac:dyDescent="0.25"/>
    <row r="407" ht="0" hidden="1" customHeight="1" x14ac:dyDescent="0.25"/>
    <row r="408" ht="0" hidden="1" customHeight="1" x14ac:dyDescent="0.25"/>
    <row r="409" ht="0" hidden="1" customHeight="1" x14ac:dyDescent="0.25"/>
    <row r="410" ht="0" hidden="1" customHeight="1" x14ac:dyDescent="0.25"/>
    <row r="411" ht="0" hidden="1" customHeight="1" x14ac:dyDescent="0.25"/>
    <row r="412" ht="0" hidden="1" customHeight="1" x14ac:dyDescent="0.25"/>
    <row r="413" ht="0" hidden="1" customHeight="1" x14ac:dyDescent="0.25"/>
    <row r="414" ht="0" hidden="1" customHeight="1" x14ac:dyDescent="0.25"/>
    <row r="415" ht="0" hidden="1" customHeight="1" x14ac:dyDescent="0.25"/>
    <row r="416" ht="0" hidden="1" customHeight="1" x14ac:dyDescent="0.25"/>
    <row r="417" ht="0" hidden="1" customHeight="1" x14ac:dyDescent="0.25"/>
    <row r="418" ht="0" hidden="1" customHeight="1" x14ac:dyDescent="0.25"/>
    <row r="419" ht="0" hidden="1" customHeight="1" x14ac:dyDescent="0.25"/>
    <row r="420" ht="0" hidden="1" customHeight="1" x14ac:dyDescent="0.25"/>
    <row r="421" ht="0" hidden="1" customHeight="1" x14ac:dyDescent="0.25"/>
    <row r="422" ht="0" hidden="1" customHeight="1" x14ac:dyDescent="0.25"/>
    <row r="423" ht="0" hidden="1" customHeight="1" x14ac:dyDescent="0.25"/>
    <row r="424" ht="0" hidden="1" customHeight="1" x14ac:dyDescent="0.25"/>
    <row r="425" ht="0" hidden="1" customHeight="1" x14ac:dyDescent="0.25"/>
    <row r="426" ht="0" hidden="1" customHeight="1" x14ac:dyDescent="0.25"/>
    <row r="427" ht="0" hidden="1" customHeight="1" x14ac:dyDescent="0.25"/>
    <row r="428" ht="0" hidden="1" customHeight="1" x14ac:dyDescent="0.25"/>
    <row r="429" ht="0" hidden="1" customHeight="1" x14ac:dyDescent="0.25"/>
    <row r="430" ht="0" hidden="1" customHeight="1" x14ac:dyDescent="0.25"/>
    <row r="431" ht="0" hidden="1" customHeight="1" x14ac:dyDescent="0.25"/>
    <row r="432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</sheetData>
  <sheetProtection algorithmName="SHA-512" hashValue="stUj/fuMfpvgktdSEpK4er9mDEYyUO5WDcefJ1M4H/4TN9JLe8b+eqkTXl84VAzGGBJjylWs2caAZ+aOjUiWsg==" saltValue="SPSJGTbjXrUpr0d3RFvWFQ==" spinCount="100000" sheet="1" formatCells="0" formatColumns="0"/>
  <mergeCells count="30">
    <mergeCell ref="A36:A39"/>
    <mergeCell ref="A6:A9"/>
    <mergeCell ref="A12:A15"/>
    <mergeCell ref="A18:A21"/>
    <mergeCell ref="A24:A27"/>
    <mergeCell ref="A30:A33"/>
    <mergeCell ref="A108:A111"/>
    <mergeCell ref="A42:A45"/>
    <mergeCell ref="A48:A51"/>
    <mergeCell ref="A54:A57"/>
    <mergeCell ref="A60:A63"/>
    <mergeCell ref="A66:A69"/>
    <mergeCell ref="A72:A75"/>
    <mergeCell ref="A78:A81"/>
    <mergeCell ref="A84:A87"/>
    <mergeCell ref="A90:A93"/>
    <mergeCell ref="A96:A99"/>
    <mergeCell ref="A102:A105"/>
    <mergeCell ref="A180:A183"/>
    <mergeCell ref="A114:A117"/>
    <mergeCell ref="A120:A123"/>
    <mergeCell ref="A126:A129"/>
    <mergeCell ref="A132:A135"/>
    <mergeCell ref="A138:A141"/>
    <mergeCell ref="A144:A147"/>
    <mergeCell ref="A150:A153"/>
    <mergeCell ref="A156:A159"/>
    <mergeCell ref="A162:A165"/>
    <mergeCell ref="A168:A171"/>
    <mergeCell ref="A174:A177"/>
  </mergeCells>
  <conditionalFormatting sqref="A6:A9 A12:A15 A18:A21 A24:A27 A30:A33 A36:A39 A42:A45 A48:A51 A54:A57 A60:A63 A66:A69 A72:A75 A78:A81 A84:A87 A90:A93 A96:A99 A102:A105 A108:A111 A114:A117 A120:A123 A126:A129 A132:A135 A138:A141 A144:A147 A150:A153 A156:A159 A162:A165 A168:A171 A174:A177 A180:A183">
    <cfRule type="cellIs" dxfId="23" priority="1" stopIfTrue="1" operator="lessThan">
      <formula>2</formula>
    </cfRule>
    <cfRule type="cellIs" dxfId="22" priority="2" stopIfTrue="1" operator="equal">
      <formula>2</formula>
    </cfRule>
    <cfRule type="cellIs" dxfId="21" priority="3" stopIfTrue="1" operator="greaterThan">
      <formula>2</formula>
    </cfRule>
  </conditionalFormatting>
  <dataValidations count="2">
    <dataValidation type="list" allowBlank="1" showDropDown="1" showInputMessage="1" showErrorMessage="1" errorTitle="¡¡¡¡ATENCIÓN !!!!!" error="Para el correcto funcionamiento, debes poner una &quot;X&quot; en la opción que consideres correcta._x000a_" sqref="B1:B1048576">
      <formula1>"X,x"</formula1>
    </dataValidation>
    <dataValidation allowBlank="1" showDropDown="1" showInputMessage="1" showErrorMessage="1" sqref="E2"/>
  </dataValidations>
  <hyperlinks>
    <hyperlink ref="A1" location="PORTADA!A1" display="◄"/>
  </hyperlinks>
  <pageMargins left="0.75" right="0.75" top="1" bottom="1" header="0" footer="0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19"/>
  <sheetViews>
    <sheetView zoomScaleNormal="100" workbookViewId="0">
      <pane ySplit="2" topLeftCell="A3" activePane="bottomLeft" state="frozen"/>
      <selection activeCell="C14" sqref="C14"/>
      <selection pane="bottomLeft" activeCell="C14" sqref="C14"/>
    </sheetView>
  </sheetViews>
  <sheetFormatPr baseColWidth="10" defaultColWidth="0" defaultRowHeight="0" customHeight="1" zeroHeight="1" x14ac:dyDescent="0.25"/>
  <cols>
    <col min="1" max="1" width="3.6640625" style="105" customWidth="1"/>
    <col min="2" max="2" width="3.6640625" style="106" customWidth="1"/>
    <col min="3" max="3" width="121" style="124" customWidth="1"/>
    <col min="4" max="4" width="1.88671875" style="95" customWidth="1"/>
    <col min="5" max="5" width="3.33203125" style="96" customWidth="1"/>
    <col min="6" max="6" width="1.88671875" style="96" customWidth="1"/>
    <col min="7" max="7" width="7.109375" style="9" hidden="1" customWidth="1"/>
    <col min="8" max="8" width="5.88671875" style="9" hidden="1" customWidth="1"/>
    <col min="9" max="9" width="5.88671875" style="10" hidden="1" customWidth="1"/>
    <col min="10" max="23" width="19.88671875" style="4" hidden="1" customWidth="1"/>
    <col min="24" max="28" width="2.88671875" style="4" hidden="1" customWidth="1"/>
    <col min="29" max="34" width="14.6640625" style="1" hidden="1" customWidth="1"/>
    <col min="35" max="16384" width="16.44140625" style="1" hidden="1"/>
  </cols>
  <sheetData>
    <row r="1" spans="1:23" ht="28.2" thickBot="1" x14ac:dyDescent="0.45">
      <c r="A1" s="82" t="s">
        <v>4</v>
      </c>
      <c r="B1" s="83"/>
      <c r="C1" s="119" t="str">
        <f ca="1">IF(PORTADA!$E$35="A",G1,PORTADA!$E$36)</f>
        <v>TEST 8</v>
      </c>
      <c r="D1" s="85"/>
      <c r="E1" s="86" t="e">
        <f>ROUND(P2/J2*10,2)</f>
        <v>#DIV/0!</v>
      </c>
      <c r="F1" s="86"/>
      <c r="G1" s="13" t="str">
        <f>LOOKUP(I5,DATOS!A:A,DATOS!D:D)</f>
        <v>TEST 8</v>
      </c>
      <c r="I1" s="14">
        <v>8</v>
      </c>
      <c r="J1" s="8" t="s">
        <v>8</v>
      </c>
      <c r="K1" s="2" t="s">
        <v>9</v>
      </c>
      <c r="L1" s="2" t="s">
        <v>10</v>
      </c>
      <c r="M1" s="2" t="s">
        <v>39</v>
      </c>
      <c r="N1" s="2" t="s">
        <v>11</v>
      </c>
      <c r="O1" s="2" t="s">
        <v>18</v>
      </c>
      <c r="P1" s="2" t="s">
        <v>12</v>
      </c>
      <c r="Q1" s="2" t="s">
        <v>13</v>
      </c>
      <c r="R1" s="2" t="s">
        <v>26</v>
      </c>
      <c r="S1" s="2" t="s">
        <v>27</v>
      </c>
      <c r="T1" s="2" t="s">
        <v>15</v>
      </c>
      <c r="U1" s="2" t="s">
        <v>14</v>
      </c>
      <c r="V1" s="2" t="s">
        <v>17</v>
      </c>
      <c r="W1" s="2" t="s">
        <v>16</v>
      </c>
    </row>
    <row r="2" spans="1:23" ht="15.6" thickBot="1" x14ac:dyDescent="0.3">
      <c r="A2" s="87"/>
      <c r="B2" s="88"/>
      <c r="C2" s="120" t="str">
        <f ca="1">IF(PORTADA!$E$35="A",W2,"")</f>
        <v>Test, compuesto por 0 preguntas</v>
      </c>
      <c r="D2" s="85"/>
      <c r="E2" s="90"/>
      <c r="F2" s="91"/>
      <c r="J2" s="8">
        <f>COUNTA(H:H)-COUNT(H:H)</f>
        <v>0</v>
      </c>
      <c r="K2" s="2">
        <f>SUM(K3:K1048576)</f>
        <v>0</v>
      </c>
      <c r="L2" s="2">
        <f>SUM(L3:L1048576)</f>
        <v>0</v>
      </c>
      <c r="M2" s="2">
        <f>SUM(M3:M52)</f>
        <v>0</v>
      </c>
      <c r="N2" s="2">
        <f>K2+L2</f>
        <v>0</v>
      </c>
      <c r="O2" s="2" t="e">
        <f>+N2/J2</f>
        <v>#DIV/0!</v>
      </c>
      <c r="P2" s="2">
        <f>+K2+M2</f>
        <v>0</v>
      </c>
      <c r="Q2" s="2" t="e">
        <f>ROUND(P2/(K2+L2)*10,2)</f>
        <v>#DIV/0!</v>
      </c>
      <c r="R2" s="2" t="e">
        <f>ROUND(P2/J2*10,2)</f>
        <v>#DIV/0!</v>
      </c>
      <c r="S2" s="2" t="e">
        <f>CONCATENATE("puntual: ", Q2,"   Nota final: ", R2)</f>
        <v>#DIV/0!</v>
      </c>
      <c r="T2" s="2" t="e">
        <f>CONCATENATE("Evolución: ", J2," preguntas, ",K2," aciertos, ",L2," errores, ",P2," puntos.   Nota ",S2)</f>
        <v>#DIV/0!</v>
      </c>
      <c r="U2" s="2" t="str">
        <f>CONCATENATE("Test, compuesto por ",J2," preguntas")</f>
        <v>Test, compuesto por 0 preguntas</v>
      </c>
      <c r="V2" s="2" t="str">
        <f>IF(E2="X",U2,IF(N2&gt;0,T2,U2))</f>
        <v>Test, compuesto por 0 preguntas</v>
      </c>
      <c r="W2" s="2" t="str">
        <f ca="1">IF(PORTADA!E35="A",V2,U2)</f>
        <v>Test, compuesto por 0 preguntas</v>
      </c>
    </row>
    <row r="3" spans="1:23" ht="15" x14ac:dyDescent="0.25">
      <c r="A3" s="92"/>
      <c r="B3" s="93"/>
      <c r="C3" s="121"/>
      <c r="J3" s="4">
        <f>LOOKUP(I1+1,DATOS!B:B,DATOS!A:A)-I5</f>
        <v>20</v>
      </c>
      <c r="K3" s="4" t="s">
        <v>8</v>
      </c>
    </row>
    <row r="4" spans="1:23" ht="15" x14ac:dyDescent="0.25">
      <c r="A4" s="92"/>
      <c r="B4" s="93"/>
      <c r="C4" s="121"/>
    </row>
    <row r="5" spans="1:23" ht="15" x14ac:dyDescent="0.25">
      <c r="A5" s="92"/>
      <c r="B5" s="97"/>
      <c r="C5" s="122" t="str">
        <f ca="1">IF(PORTADA!$E$35="A",CONCATENATE(J5,".- ",G5),"")</f>
        <v>1.- 0</v>
      </c>
      <c r="D5" s="99"/>
      <c r="E5" s="92"/>
      <c r="F5" s="92"/>
      <c r="G5" s="15">
        <f>LOOKUP(I5,DATOS!A:A,DATOS!G:G)</f>
        <v>0</v>
      </c>
      <c r="H5" s="15">
        <f>LOOKUP(I5,DATOS!A:A,DATOS!N:N)</f>
        <v>0</v>
      </c>
      <c r="I5" s="10">
        <f>LOOKUP(I1,DATOS!B:B,DATOS!A:A)</f>
        <v>141</v>
      </c>
      <c r="J5" s="7">
        <v>1</v>
      </c>
      <c r="K5" s="5" t="s">
        <v>32</v>
      </c>
      <c r="L5" s="5" t="s">
        <v>33</v>
      </c>
      <c r="M5" s="5" t="s">
        <v>38</v>
      </c>
      <c r="N5" s="5" t="s">
        <v>34</v>
      </c>
      <c r="O5" s="5" t="s">
        <v>35</v>
      </c>
      <c r="P5" s="5" t="s">
        <v>36</v>
      </c>
      <c r="Q5" s="5" t="str">
        <f>CONCATENATE("X",H5)</f>
        <v>X0</v>
      </c>
      <c r="R5" s="5" t="s">
        <v>37</v>
      </c>
    </row>
    <row r="6" spans="1:23" ht="15" x14ac:dyDescent="0.25">
      <c r="A6" s="131">
        <f ca="1">IF($E$2="X",0,IF(J7&gt;2,H5,J7))</f>
        <v>0</v>
      </c>
      <c r="B6" s="100"/>
      <c r="C6" s="123" t="str">
        <f ca="1">IF(PORTADA!$E$35="A",CONCATENATE(I6," ",G6),"")</f>
        <v>a)  0</v>
      </c>
      <c r="D6" s="102"/>
      <c r="G6" s="13">
        <f>LOOKUP(I5,DATOS!A:A,DATOS!J:J)</f>
        <v>0</v>
      </c>
      <c r="I6" s="10" t="s">
        <v>44</v>
      </c>
      <c r="J6" s="5" t="s">
        <v>5</v>
      </c>
      <c r="K6" s="5">
        <f>IF(L6&gt;0,0,O6)</f>
        <v>0</v>
      </c>
      <c r="L6" s="5">
        <f>IF(O7&gt;0,1,0)</f>
        <v>0</v>
      </c>
      <c r="M6" s="5">
        <f>IF(L6=1,-1/COUNTA(P6:P9),0)</f>
        <v>0</v>
      </c>
      <c r="N6" s="5">
        <f>COUNTA(B6:B9)</f>
        <v>0</v>
      </c>
      <c r="O6" s="5">
        <f>COUNTIF(Q6:Q9,Q5)</f>
        <v>0</v>
      </c>
      <c r="P6" s="6" t="s">
        <v>0</v>
      </c>
      <c r="Q6" s="5" t="str">
        <f>CONCATENATE(B6,P6)</f>
        <v>A</v>
      </c>
      <c r="R6" s="5">
        <f>IF(O6&gt;0,O6+N6,N6*3)</f>
        <v>0</v>
      </c>
    </row>
    <row r="7" spans="1:23" ht="15" x14ac:dyDescent="0.25">
      <c r="A7" s="131"/>
      <c r="B7" s="100"/>
      <c r="C7" s="123" t="str">
        <f ca="1">IF(PORTADA!$E$35="A",CONCATENATE(I7," ",G7),"")</f>
        <v>b)  0</v>
      </c>
      <c r="D7" s="102"/>
      <c r="G7" s="13">
        <f>LOOKUP(I5,DATOS!A:A,DATOS!K:K)</f>
        <v>0</v>
      </c>
      <c r="I7" s="10" t="s">
        <v>45</v>
      </c>
      <c r="J7" s="5">
        <f ca="1">IF(PORTADA!$E$35="A",R6,0)</f>
        <v>0</v>
      </c>
      <c r="K7" s="5"/>
      <c r="L7" s="5"/>
      <c r="M7" s="5"/>
      <c r="N7" s="5"/>
      <c r="O7" s="5">
        <f>N6-O6</f>
        <v>0</v>
      </c>
      <c r="P7" s="6" t="s">
        <v>1</v>
      </c>
      <c r="Q7" s="5" t="str">
        <f>CONCATENATE(B7,P7)</f>
        <v>B</v>
      </c>
      <c r="R7" s="5"/>
    </row>
    <row r="8" spans="1:23" ht="15" x14ac:dyDescent="0.25">
      <c r="A8" s="131"/>
      <c r="B8" s="100"/>
      <c r="C8" s="123" t="str">
        <f ca="1">IF(PORTADA!$E$35="A",CONCATENATE(I8," ",G8),"")</f>
        <v>c)  0</v>
      </c>
      <c r="D8" s="102"/>
      <c r="G8" s="13">
        <f>LOOKUP(I5,DATOS!A:A,DATOS!L:L)</f>
        <v>0</v>
      </c>
      <c r="I8" s="10" t="s">
        <v>46</v>
      </c>
      <c r="J8" s="5"/>
      <c r="K8" s="5"/>
      <c r="L8" s="5"/>
      <c r="M8" s="5"/>
      <c r="N8" s="5"/>
      <c r="O8" s="5"/>
      <c r="P8" s="6" t="s">
        <v>2</v>
      </c>
      <c r="Q8" s="5" t="str">
        <f>CONCATENATE(B8,P8)</f>
        <v>C</v>
      </c>
      <c r="R8" s="5"/>
    </row>
    <row r="9" spans="1:23" ht="15" x14ac:dyDescent="0.25">
      <c r="A9" s="131"/>
      <c r="B9" s="100"/>
      <c r="C9" s="123" t="str">
        <f ca="1">IF(PORTADA!$E$35="A",CONCATENATE(I9," ",G9),"")</f>
        <v>d) 0</v>
      </c>
      <c r="D9" s="102"/>
      <c r="G9" s="13">
        <f>LOOKUP(I5,DATOS!A:A,DATOS!M:M)</f>
        <v>0</v>
      </c>
      <c r="I9" s="10" t="s">
        <v>47</v>
      </c>
      <c r="J9" s="17">
        <f>LOOKUP(I5,DATOS!A:A,DATOS!F:F)</f>
        <v>1</v>
      </c>
      <c r="K9" s="18" t="str">
        <f>LOOKUP(I5,DATOS!A:A,DATOS!D:D)</f>
        <v>TEST 8</v>
      </c>
      <c r="L9" s="16" t="str">
        <f>IF(J9=J5,"","FIN")</f>
        <v/>
      </c>
      <c r="M9" s="5"/>
      <c r="N9" s="5"/>
      <c r="O9" s="5"/>
      <c r="P9" s="6" t="s">
        <v>3</v>
      </c>
      <c r="Q9" s="5" t="str">
        <f>CONCATENATE(B9,P9)</f>
        <v>D</v>
      </c>
      <c r="R9" s="5"/>
    </row>
    <row r="10" spans="1:23" ht="15" x14ac:dyDescent="0.25">
      <c r="A10" s="92"/>
      <c r="B10" s="103"/>
      <c r="C10" s="126"/>
      <c r="D10" s="104"/>
    </row>
    <row r="11" spans="1:23" ht="15" x14ac:dyDescent="0.25">
      <c r="A11" s="92"/>
      <c r="B11" s="97"/>
      <c r="C11" s="122" t="str">
        <f ca="1">IF(PORTADA!$E$35="A",CONCATENATE(J11,".- ",G11),"")</f>
        <v>2.- 0</v>
      </c>
      <c r="D11" s="99"/>
      <c r="E11" s="92"/>
      <c r="F11" s="92"/>
      <c r="G11" s="15">
        <f>IF(L15="FIN","",LOOKUP(I11,DATOS!A:A,DATOS!G:G))</f>
        <v>0</v>
      </c>
      <c r="H11" s="15">
        <f>IF(L15="FIN",0,LOOKUP(I11,DATOS!A:A,DATOS!N:N))</f>
        <v>0</v>
      </c>
      <c r="I11" s="10">
        <f>+I5+1</f>
        <v>142</v>
      </c>
      <c r="J11" s="7">
        <f>+J5+1</f>
        <v>2</v>
      </c>
      <c r="K11" s="5" t="s">
        <v>32</v>
      </c>
      <c r="L11" s="5" t="s">
        <v>33</v>
      </c>
      <c r="M11" s="5" t="s">
        <v>38</v>
      </c>
      <c r="N11" s="5" t="s">
        <v>34</v>
      </c>
      <c r="O11" s="5" t="s">
        <v>35</v>
      </c>
      <c r="P11" s="5" t="s">
        <v>36</v>
      </c>
      <c r="Q11" s="5" t="str">
        <f>CONCATENATE("X",H11)</f>
        <v>X0</v>
      </c>
      <c r="R11" s="5" t="s">
        <v>37</v>
      </c>
    </row>
    <row r="12" spans="1:23" ht="15" x14ac:dyDescent="0.25">
      <c r="A12" s="131">
        <f ca="1">IF($E$2="X",0,IF(J13&gt;2,H11,J13))</f>
        <v>0</v>
      </c>
      <c r="B12" s="100"/>
      <c r="C12" s="123" t="str">
        <f ca="1">IF(PORTADA!$E$35="A",CONCATENATE(I12," ",G12),"")</f>
        <v>a)  0</v>
      </c>
      <c r="D12" s="102"/>
      <c r="G12" s="13">
        <f>IF(L15="FIN","",LOOKUP(I11,DATOS!A:A,DATOS!J:J))</f>
        <v>0</v>
      </c>
      <c r="I12" s="10" t="s">
        <v>44</v>
      </c>
      <c r="J12" s="5" t="s">
        <v>5</v>
      </c>
      <c r="K12" s="5">
        <f>IF(L12&gt;0,0,O12)</f>
        <v>0</v>
      </c>
      <c r="L12" s="5">
        <f>IF(O13&gt;0,1,0)</f>
        <v>0</v>
      </c>
      <c r="M12" s="5">
        <f>IF(L12=1,-1/COUNTA(P12:P15),0)</f>
        <v>0</v>
      </c>
      <c r="N12" s="5">
        <f>COUNTA(B12:B15)</f>
        <v>0</v>
      </c>
      <c r="O12" s="5">
        <f>COUNTIF(Q12:Q15,Q11)</f>
        <v>0</v>
      </c>
      <c r="P12" s="6" t="s">
        <v>0</v>
      </c>
      <c r="Q12" s="5" t="str">
        <f>CONCATENATE(B12,P12)</f>
        <v>A</v>
      </c>
      <c r="R12" s="5">
        <f>IF(O12&gt;0,O12+N12,N12*3)</f>
        <v>0</v>
      </c>
    </row>
    <row r="13" spans="1:23" ht="15" x14ac:dyDescent="0.25">
      <c r="A13" s="131"/>
      <c r="B13" s="100"/>
      <c r="C13" s="123" t="str">
        <f ca="1">IF(PORTADA!$E$35="A",CONCATENATE(I13," ",G13),"")</f>
        <v>b)  0</v>
      </c>
      <c r="D13" s="102"/>
      <c r="G13" s="13">
        <f>IF(L15="FIN","",LOOKUP(I11,DATOS!A:A,DATOS!K:K))</f>
        <v>0</v>
      </c>
      <c r="I13" s="10" t="s">
        <v>45</v>
      </c>
      <c r="J13" s="5">
        <f ca="1">IF(PORTADA!$E$35="A",R12,0)</f>
        <v>0</v>
      </c>
      <c r="K13" s="5"/>
      <c r="L13" s="5"/>
      <c r="M13" s="5"/>
      <c r="N13" s="5"/>
      <c r="O13" s="5">
        <f>N12-O12</f>
        <v>0</v>
      </c>
      <c r="P13" s="6" t="s">
        <v>1</v>
      </c>
      <c r="Q13" s="5" t="str">
        <f>CONCATENATE(B13,P13)</f>
        <v>B</v>
      </c>
      <c r="R13" s="5"/>
    </row>
    <row r="14" spans="1:23" ht="15" x14ac:dyDescent="0.25">
      <c r="A14" s="131"/>
      <c r="B14" s="100"/>
      <c r="C14" s="123" t="str">
        <f ca="1">IF(PORTADA!$E$35="A",CONCATENATE(I14," ",G14),"")</f>
        <v>c)  0</v>
      </c>
      <c r="D14" s="102"/>
      <c r="G14" s="13">
        <f>IF(L15="FIN","",LOOKUP(I11,DATOS!A:A,DATOS!L:L))</f>
        <v>0</v>
      </c>
      <c r="I14" s="10" t="s">
        <v>46</v>
      </c>
      <c r="J14" s="5"/>
      <c r="K14" s="5"/>
      <c r="L14" s="5"/>
      <c r="M14" s="5"/>
      <c r="N14" s="5"/>
      <c r="O14" s="5"/>
      <c r="P14" s="6" t="s">
        <v>2</v>
      </c>
      <c r="Q14" s="5" t="str">
        <f>CONCATENATE(B14,P14)</f>
        <v>C</v>
      </c>
      <c r="R14" s="5"/>
    </row>
    <row r="15" spans="1:23" ht="15" x14ac:dyDescent="0.25">
      <c r="A15" s="131"/>
      <c r="B15" s="100"/>
      <c r="C15" s="123" t="str">
        <f ca="1">IF(PORTADA!$E$35="A",CONCATENATE(I15," ",G15),"")</f>
        <v>d) 0</v>
      </c>
      <c r="D15" s="102"/>
      <c r="G15" s="13">
        <f>IF(L15="FIN","",LOOKUP(I11,DATOS!A:A,DATOS!M:M))</f>
        <v>0</v>
      </c>
      <c r="I15" s="10" t="s">
        <v>47</v>
      </c>
      <c r="J15" s="17">
        <f>LOOKUP(I11,DATOS!A:A,DATOS!F:F)</f>
        <v>2</v>
      </c>
      <c r="K15" s="18" t="str">
        <f>LOOKUP(I11,DATOS!A:A,DATOS!D:D)</f>
        <v>TEST 8</v>
      </c>
      <c r="L15" s="16" t="str">
        <f>IF(J15=J11,"","FIN")</f>
        <v/>
      </c>
      <c r="M15" s="5"/>
      <c r="N15" s="5"/>
      <c r="O15" s="5"/>
      <c r="P15" s="6" t="s">
        <v>3</v>
      </c>
      <c r="Q15" s="5" t="str">
        <f>CONCATENATE(B15,P15)</f>
        <v>D</v>
      </c>
      <c r="R15" s="5"/>
    </row>
    <row r="16" spans="1:23" ht="15" x14ac:dyDescent="0.25">
      <c r="A16" s="92"/>
      <c r="B16" s="103"/>
      <c r="C16" s="126"/>
      <c r="D16" s="104"/>
    </row>
    <row r="17" spans="1:18" ht="15" x14ac:dyDescent="0.25">
      <c r="A17" s="92"/>
      <c r="B17" s="97"/>
      <c r="C17" s="122" t="str">
        <f ca="1">IF(PORTADA!$E$35="A",CONCATENATE(J17,".- ",G17),"")</f>
        <v>3.- 0</v>
      </c>
      <c r="D17" s="99"/>
      <c r="E17" s="92"/>
      <c r="F17" s="92"/>
      <c r="G17" s="15">
        <f>IF(L21="FIN","",LOOKUP(I17,DATOS!A:A,DATOS!G:G))</f>
        <v>0</v>
      </c>
      <c r="H17" s="15">
        <f>IF(L21="FIN",0,LOOKUP(I17,DATOS!A:A,DATOS!N:N))</f>
        <v>0</v>
      </c>
      <c r="I17" s="10">
        <f>+I11+1</f>
        <v>143</v>
      </c>
      <c r="J17" s="7">
        <f>+J11+1</f>
        <v>3</v>
      </c>
      <c r="K17" s="5" t="s">
        <v>32</v>
      </c>
      <c r="L17" s="5" t="s">
        <v>33</v>
      </c>
      <c r="M17" s="5" t="s">
        <v>38</v>
      </c>
      <c r="N17" s="5" t="s">
        <v>34</v>
      </c>
      <c r="O17" s="5" t="s">
        <v>35</v>
      </c>
      <c r="P17" s="5" t="s">
        <v>36</v>
      </c>
      <c r="Q17" s="5" t="str">
        <f>CONCATENATE("X",H17)</f>
        <v>X0</v>
      </c>
      <c r="R17" s="5" t="s">
        <v>37</v>
      </c>
    </row>
    <row r="18" spans="1:18" ht="15" x14ac:dyDescent="0.25">
      <c r="A18" s="131">
        <f ca="1">IF($E$2="X",0,IF(J19&gt;2,H17,J19))</f>
        <v>0</v>
      </c>
      <c r="B18" s="100"/>
      <c r="C18" s="123" t="str">
        <f ca="1">IF(PORTADA!$E$35="A",CONCATENATE(I18," ",G18),"")</f>
        <v>a)  0</v>
      </c>
      <c r="D18" s="102"/>
      <c r="G18" s="13">
        <f>IF(L21="FIN","",LOOKUP(I17,DATOS!A:A,DATOS!J:J))</f>
        <v>0</v>
      </c>
      <c r="I18" s="10" t="s">
        <v>44</v>
      </c>
      <c r="J18" s="5" t="s">
        <v>5</v>
      </c>
      <c r="K18" s="5">
        <f>IF(L18&gt;0,0,O18)</f>
        <v>0</v>
      </c>
      <c r="L18" s="5">
        <f>IF(O19&gt;0,1,0)</f>
        <v>0</v>
      </c>
      <c r="M18" s="5">
        <f>IF(L18=1,-1/COUNTA(P18:P21),0)</f>
        <v>0</v>
      </c>
      <c r="N18" s="5">
        <f>COUNTA(B18:B21)</f>
        <v>0</v>
      </c>
      <c r="O18" s="5">
        <f>COUNTIF(Q18:Q21,Q17)</f>
        <v>0</v>
      </c>
      <c r="P18" s="6" t="s">
        <v>0</v>
      </c>
      <c r="Q18" s="5" t="str">
        <f>CONCATENATE(B18,P18)</f>
        <v>A</v>
      </c>
      <c r="R18" s="5">
        <f>IF(O18&gt;0,O18+N18,N18*3)</f>
        <v>0</v>
      </c>
    </row>
    <row r="19" spans="1:18" ht="15" x14ac:dyDescent="0.25">
      <c r="A19" s="131"/>
      <c r="B19" s="100"/>
      <c r="C19" s="123" t="str">
        <f ca="1">IF(PORTADA!$E$35="A",CONCATENATE(I19," ",G19),"")</f>
        <v>b)  0</v>
      </c>
      <c r="D19" s="102"/>
      <c r="G19" s="13">
        <f>IF(L21="FIN","",LOOKUP(I17,DATOS!A:A,DATOS!K:K))</f>
        <v>0</v>
      </c>
      <c r="I19" s="10" t="s">
        <v>45</v>
      </c>
      <c r="J19" s="5">
        <f ca="1">IF(PORTADA!$E$35="A",R18,0)</f>
        <v>0</v>
      </c>
      <c r="K19" s="5"/>
      <c r="L19" s="5"/>
      <c r="M19" s="5"/>
      <c r="N19" s="5"/>
      <c r="O19" s="5">
        <f>N18-O18</f>
        <v>0</v>
      </c>
      <c r="P19" s="6" t="s">
        <v>1</v>
      </c>
      <c r="Q19" s="5" t="str">
        <f>CONCATENATE(B19,P19)</f>
        <v>B</v>
      </c>
      <c r="R19" s="5"/>
    </row>
    <row r="20" spans="1:18" ht="15" x14ac:dyDescent="0.25">
      <c r="A20" s="131"/>
      <c r="B20" s="100"/>
      <c r="C20" s="123" t="str">
        <f ca="1">IF(PORTADA!$E$35="A",CONCATENATE(I20," ",G20),"")</f>
        <v>c)  0</v>
      </c>
      <c r="D20" s="102"/>
      <c r="G20" s="13">
        <f>IF(L21="FIN","",LOOKUP(I17,DATOS!A:A,DATOS!L:L))</f>
        <v>0</v>
      </c>
      <c r="I20" s="10" t="s">
        <v>46</v>
      </c>
      <c r="J20" s="5"/>
      <c r="K20" s="5"/>
      <c r="L20" s="5"/>
      <c r="M20" s="5"/>
      <c r="N20" s="5"/>
      <c r="O20" s="5"/>
      <c r="P20" s="6" t="s">
        <v>2</v>
      </c>
      <c r="Q20" s="5" t="str">
        <f>CONCATENATE(B20,P20)</f>
        <v>C</v>
      </c>
      <c r="R20" s="5"/>
    </row>
    <row r="21" spans="1:18" ht="15" x14ac:dyDescent="0.25">
      <c r="A21" s="131"/>
      <c r="B21" s="100"/>
      <c r="C21" s="123" t="str">
        <f ca="1">IF(PORTADA!$E$35="A",CONCATENATE(I21," ",G21),"")</f>
        <v>d) 0</v>
      </c>
      <c r="D21" s="102"/>
      <c r="G21" s="13">
        <f>IF(L21="FIN","",LOOKUP(I17,DATOS!A:A,DATOS!M:M))</f>
        <v>0</v>
      </c>
      <c r="I21" s="10" t="s">
        <v>47</v>
      </c>
      <c r="J21" s="17">
        <f>LOOKUP(I17,DATOS!A:A,DATOS!F:F)</f>
        <v>3</v>
      </c>
      <c r="K21" s="18" t="str">
        <f>LOOKUP(I17,DATOS!A:A,DATOS!D:D)</f>
        <v>TEST 8</v>
      </c>
      <c r="L21" s="16" t="str">
        <f>IF(J21=J17,"","FIN")</f>
        <v/>
      </c>
      <c r="M21" s="5"/>
      <c r="N21" s="5"/>
      <c r="O21" s="5"/>
      <c r="P21" s="6" t="s">
        <v>3</v>
      </c>
      <c r="Q21" s="5" t="str">
        <f>CONCATENATE(B21,P21)</f>
        <v>D</v>
      </c>
      <c r="R21" s="5"/>
    </row>
    <row r="22" spans="1:18" ht="15" x14ac:dyDescent="0.25">
      <c r="A22" s="92"/>
      <c r="B22" s="103"/>
      <c r="C22" s="126"/>
      <c r="D22" s="104"/>
    </row>
    <row r="23" spans="1:18" ht="15" x14ac:dyDescent="0.25">
      <c r="A23" s="92"/>
      <c r="B23" s="97"/>
      <c r="C23" s="122" t="str">
        <f ca="1">IF(PORTADA!$E$35="A",CONCATENATE(J23,".- ",G23),"")</f>
        <v>4.- 0</v>
      </c>
      <c r="D23" s="99"/>
      <c r="E23" s="92"/>
      <c r="F23" s="92"/>
      <c r="G23" s="15">
        <f>IF(L27="FIN","",LOOKUP(I23,DATOS!A:A,DATOS!G:G))</f>
        <v>0</v>
      </c>
      <c r="H23" s="15">
        <f>IF(L27="FIN",0,LOOKUP(I23,DATOS!A:A,DATOS!N:N))</f>
        <v>0</v>
      </c>
      <c r="I23" s="10">
        <f>+I17+1</f>
        <v>144</v>
      </c>
      <c r="J23" s="7">
        <f>+J17+1</f>
        <v>4</v>
      </c>
      <c r="K23" s="5" t="s">
        <v>32</v>
      </c>
      <c r="L23" s="5" t="s">
        <v>33</v>
      </c>
      <c r="M23" s="5" t="s">
        <v>38</v>
      </c>
      <c r="N23" s="5" t="s">
        <v>34</v>
      </c>
      <c r="O23" s="5" t="s">
        <v>35</v>
      </c>
      <c r="P23" s="5" t="s">
        <v>36</v>
      </c>
      <c r="Q23" s="5" t="str">
        <f>CONCATENATE("X",H23)</f>
        <v>X0</v>
      </c>
      <c r="R23" s="5" t="s">
        <v>37</v>
      </c>
    </row>
    <row r="24" spans="1:18" ht="15" x14ac:dyDescent="0.25">
      <c r="A24" s="131">
        <f ca="1">IF($E$2="X",0,IF(J25&gt;2,H23,J25))</f>
        <v>0</v>
      </c>
      <c r="B24" s="100"/>
      <c r="C24" s="123" t="str">
        <f ca="1">IF(PORTADA!$E$35="A",CONCATENATE(I24," ",G24),"")</f>
        <v>a)  0</v>
      </c>
      <c r="D24" s="102"/>
      <c r="G24" s="13">
        <f>IF(L27="FIN","",LOOKUP(I23,DATOS!A:A,DATOS!J:J))</f>
        <v>0</v>
      </c>
      <c r="I24" s="10" t="s">
        <v>44</v>
      </c>
      <c r="J24" s="5" t="s">
        <v>5</v>
      </c>
      <c r="K24" s="5">
        <f>IF(L24&gt;0,0,O24)</f>
        <v>0</v>
      </c>
      <c r="L24" s="5">
        <f>IF(O25&gt;0,1,0)</f>
        <v>0</v>
      </c>
      <c r="M24" s="5">
        <f>IF(L24=1,-1/COUNTA(P24:P27),0)</f>
        <v>0</v>
      </c>
      <c r="N24" s="5">
        <f>COUNTA(B24:B27)</f>
        <v>0</v>
      </c>
      <c r="O24" s="5">
        <f>COUNTIF(Q24:Q27,Q23)</f>
        <v>0</v>
      </c>
      <c r="P24" s="6" t="s">
        <v>0</v>
      </c>
      <c r="Q24" s="5" t="str">
        <f>CONCATENATE(B24,P24)</f>
        <v>A</v>
      </c>
      <c r="R24" s="5">
        <f>IF(O24&gt;0,O24+N24,N24*3)</f>
        <v>0</v>
      </c>
    </row>
    <row r="25" spans="1:18" ht="15" x14ac:dyDescent="0.25">
      <c r="A25" s="131"/>
      <c r="B25" s="100"/>
      <c r="C25" s="123" t="str">
        <f ca="1">IF(PORTADA!$E$35="A",CONCATENATE(I25," ",G25),"")</f>
        <v>b)  0</v>
      </c>
      <c r="D25" s="102"/>
      <c r="G25" s="13">
        <f>IF(L27="FIN","",LOOKUP(I23,DATOS!A:A,DATOS!K:K))</f>
        <v>0</v>
      </c>
      <c r="I25" s="10" t="s">
        <v>45</v>
      </c>
      <c r="J25" s="5">
        <f ca="1">IF(PORTADA!$E$35="A",R24,0)</f>
        <v>0</v>
      </c>
      <c r="K25" s="5"/>
      <c r="L25" s="5"/>
      <c r="M25" s="5"/>
      <c r="N25" s="5"/>
      <c r="O25" s="5">
        <f>N24-O24</f>
        <v>0</v>
      </c>
      <c r="P25" s="6" t="s">
        <v>1</v>
      </c>
      <c r="Q25" s="5" t="str">
        <f>CONCATENATE(B25,P25)</f>
        <v>B</v>
      </c>
      <c r="R25" s="5"/>
    </row>
    <row r="26" spans="1:18" ht="15" x14ac:dyDescent="0.25">
      <c r="A26" s="131"/>
      <c r="B26" s="100"/>
      <c r="C26" s="123" t="str">
        <f ca="1">IF(PORTADA!$E$35="A",CONCATENATE(I26," ",G26),"")</f>
        <v>c)  0</v>
      </c>
      <c r="D26" s="102"/>
      <c r="G26" s="13">
        <f>IF(L27="FIN","",LOOKUP(I23,DATOS!A:A,DATOS!L:L))</f>
        <v>0</v>
      </c>
      <c r="I26" s="10" t="s">
        <v>46</v>
      </c>
      <c r="J26" s="5"/>
      <c r="K26" s="5"/>
      <c r="L26" s="5"/>
      <c r="M26" s="5"/>
      <c r="N26" s="5"/>
      <c r="O26" s="5"/>
      <c r="P26" s="6" t="s">
        <v>2</v>
      </c>
      <c r="Q26" s="5" t="str">
        <f>CONCATENATE(B26,P26)</f>
        <v>C</v>
      </c>
      <c r="R26" s="5"/>
    </row>
    <row r="27" spans="1:18" ht="15" x14ac:dyDescent="0.25">
      <c r="A27" s="131"/>
      <c r="B27" s="100"/>
      <c r="C27" s="123" t="str">
        <f ca="1">IF(PORTADA!$E$35="A",CONCATENATE(I27," ",G27),"")</f>
        <v>d) 0</v>
      </c>
      <c r="D27" s="102"/>
      <c r="G27" s="13">
        <f>IF(L27="FIN","",LOOKUP(I23,DATOS!A:A,DATOS!M:M))</f>
        <v>0</v>
      </c>
      <c r="I27" s="10" t="s">
        <v>47</v>
      </c>
      <c r="J27" s="17">
        <f>LOOKUP(I23,DATOS!A:A,DATOS!F:F)</f>
        <v>4</v>
      </c>
      <c r="K27" s="18" t="str">
        <f>LOOKUP(I23,DATOS!A:A,DATOS!D:D)</f>
        <v>TEST 8</v>
      </c>
      <c r="L27" s="16" t="str">
        <f>IF(J27=J23,"","FIN")</f>
        <v/>
      </c>
      <c r="M27" s="5"/>
      <c r="N27" s="5"/>
      <c r="O27" s="5"/>
      <c r="P27" s="6" t="s">
        <v>3</v>
      </c>
      <c r="Q27" s="5" t="str">
        <f>CONCATENATE(B27,P27)</f>
        <v>D</v>
      </c>
      <c r="R27" s="5"/>
    </row>
    <row r="28" spans="1:18" ht="15" x14ac:dyDescent="0.25">
      <c r="A28" s="92"/>
      <c r="B28" s="103"/>
      <c r="C28" s="126"/>
      <c r="D28" s="104"/>
    </row>
    <row r="29" spans="1:18" ht="15" x14ac:dyDescent="0.25">
      <c r="A29" s="92"/>
      <c r="B29" s="97"/>
      <c r="C29" s="122" t="str">
        <f ca="1">IF(PORTADA!$E$35="A",CONCATENATE(J29,".- ",G29),"")</f>
        <v>5.- 0</v>
      </c>
      <c r="D29" s="99"/>
      <c r="E29" s="92"/>
      <c r="F29" s="92"/>
      <c r="G29" s="15">
        <f>IF(L33="FIN","",LOOKUP(I29,DATOS!A:A,DATOS!G:G))</f>
        <v>0</v>
      </c>
      <c r="H29" s="15">
        <f>IF(L33="FIN",0,LOOKUP(I29,DATOS!A:A,DATOS!N:N))</f>
        <v>0</v>
      </c>
      <c r="I29" s="10">
        <f>+I23+1</f>
        <v>145</v>
      </c>
      <c r="J29" s="7">
        <f>+J23+1</f>
        <v>5</v>
      </c>
      <c r="K29" s="5" t="s">
        <v>32</v>
      </c>
      <c r="L29" s="5" t="s">
        <v>33</v>
      </c>
      <c r="M29" s="5" t="s">
        <v>38</v>
      </c>
      <c r="N29" s="5" t="s">
        <v>34</v>
      </c>
      <c r="O29" s="5" t="s">
        <v>35</v>
      </c>
      <c r="P29" s="5" t="s">
        <v>36</v>
      </c>
      <c r="Q29" s="5" t="str">
        <f>CONCATENATE("X",H29)</f>
        <v>X0</v>
      </c>
      <c r="R29" s="5" t="s">
        <v>37</v>
      </c>
    </row>
    <row r="30" spans="1:18" ht="15" x14ac:dyDescent="0.25">
      <c r="A30" s="131">
        <f ca="1">IF($E$2="X",0,IF(J31&gt;2,H29,J31))</f>
        <v>0</v>
      </c>
      <c r="B30" s="100"/>
      <c r="C30" s="123" t="str">
        <f ca="1">IF(PORTADA!$E$35="A",CONCATENATE(I30," ",G30),"")</f>
        <v>a)  0</v>
      </c>
      <c r="D30" s="102"/>
      <c r="G30" s="13">
        <f>IF(L33="FIN","",LOOKUP(I29,DATOS!A:A,DATOS!J:J))</f>
        <v>0</v>
      </c>
      <c r="I30" s="10" t="s">
        <v>44</v>
      </c>
      <c r="J30" s="5" t="s">
        <v>5</v>
      </c>
      <c r="K30" s="5">
        <f>IF(L30&gt;0,0,O30)</f>
        <v>0</v>
      </c>
      <c r="L30" s="5">
        <f>IF(O31&gt;0,1,0)</f>
        <v>0</v>
      </c>
      <c r="M30" s="5">
        <f>IF(L30=1,-1/COUNTA(P30:P33),0)</f>
        <v>0</v>
      </c>
      <c r="N30" s="5">
        <f>COUNTA(B30:B33)</f>
        <v>0</v>
      </c>
      <c r="O30" s="5">
        <f>COUNTIF(Q30:Q33,Q29)</f>
        <v>0</v>
      </c>
      <c r="P30" s="6" t="s">
        <v>0</v>
      </c>
      <c r="Q30" s="5" t="str">
        <f>CONCATENATE(B30,P30)</f>
        <v>A</v>
      </c>
      <c r="R30" s="5">
        <f>IF(O30&gt;0,O30+N30,N30*3)</f>
        <v>0</v>
      </c>
    </row>
    <row r="31" spans="1:18" ht="15" x14ac:dyDescent="0.25">
      <c r="A31" s="131"/>
      <c r="B31" s="100"/>
      <c r="C31" s="123" t="str">
        <f ca="1">IF(PORTADA!$E$35="A",CONCATENATE(I31," ",G31),"")</f>
        <v>b)  0</v>
      </c>
      <c r="D31" s="102"/>
      <c r="G31" s="13">
        <f>IF(L33="FIN","",LOOKUP(I29,DATOS!A:A,DATOS!K:K))</f>
        <v>0</v>
      </c>
      <c r="I31" s="10" t="s">
        <v>45</v>
      </c>
      <c r="J31" s="5">
        <f ca="1">IF(PORTADA!$E$35="A",R30,0)</f>
        <v>0</v>
      </c>
      <c r="K31" s="5"/>
      <c r="L31" s="5"/>
      <c r="M31" s="5"/>
      <c r="N31" s="5"/>
      <c r="O31" s="5">
        <f>N30-O30</f>
        <v>0</v>
      </c>
      <c r="P31" s="6" t="s">
        <v>1</v>
      </c>
      <c r="Q31" s="5" t="str">
        <f>CONCATENATE(B31,P31)</f>
        <v>B</v>
      </c>
      <c r="R31" s="5"/>
    </row>
    <row r="32" spans="1:18" ht="15" x14ac:dyDescent="0.25">
      <c r="A32" s="131"/>
      <c r="B32" s="100"/>
      <c r="C32" s="123" t="str">
        <f ca="1">IF(PORTADA!$E$35="A",CONCATENATE(I32," ",G32),"")</f>
        <v>c)  0</v>
      </c>
      <c r="D32" s="102"/>
      <c r="G32" s="13">
        <f>IF(L33="FIN","",LOOKUP(I29,DATOS!A:A,DATOS!L:L))</f>
        <v>0</v>
      </c>
      <c r="I32" s="10" t="s">
        <v>46</v>
      </c>
      <c r="J32" s="5"/>
      <c r="K32" s="5"/>
      <c r="L32" s="5"/>
      <c r="M32" s="5"/>
      <c r="N32" s="5"/>
      <c r="O32" s="5"/>
      <c r="P32" s="6" t="s">
        <v>2</v>
      </c>
      <c r="Q32" s="5" t="str">
        <f>CONCATENATE(B32,P32)</f>
        <v>C</v>
      </c>
      <c r="R32" s="5"/>
    </row>
    <row r="33" spans="1:18" ht="15" x14ac:dyDescent="0.25">
      <c r="A33" s="131"/>
      <c r="B33" s="100"/>
      <c r="C33" s="123" t="str">
        <f ca="1">IF(PORTADA!$E$35="A",CONCATENATE(I33," ",G33),"")</f>
        <v>d) 0</v>
      </c>
      <c r="D33" s="102"/>
      <c r="G33" s="13">
        <f>IF(L33="FIN","",LOOKUP(I29,DATOS!A:A,DATOS!M:M))</f>
        <v>0</v>
      </c>
      <c r="I33" s="10" t="s">
        <v>47</v>
      </c>
      <c r="J33" s="17">
        <f>LOOKUP(I29,DATOS!A:A,DATOS!F:F)</f>
        <v>5</v>
      </c>
      <c r="K33" s="18" t="str">
        <f>LOOKUP(I29,DATOS!A:A,DATOS!D:D)</f>
        <v>TEST 8</v>
      </c>
      <c r="L33" s="16" t="str">
        <f>IF(J33=J29,"","FIN")</f>
        <v/>
      </c>
      <c r="M33" s="5"/>
      <c r="N33" s="5"/>
      <c r="O33" s="5"/>
      <c r="P33" s="6" t="s">
        <v>3</v>
      </c>
      <c r="Q33" s="5" t="str">
        <f>CONCATENATE(B33,P33)</f>
        <v>D</v>
      </c>
      <c r="R33" s="5"/>
    </row>
    <row r="34" spans="1:18" ht="15" x14ac:dyDescent="0.25">
      <c r="A34" s="92"/>
      <c r="B34" s="103"/>
      <c r="C34" s="126"/>
      <c r="D34" s="104"/>
    </row>
    <row r="35" spans="1:18" ht="15" x14ac:dyDescent="0.25">
      <c r="A35" s="92"/>
      <c r="B35" s="97"/>
      <c r="C35" s="122" t="str">
        <f ca="1">IF(PORTADA!$E$35="A",CONCATENATE(J35,".- ",G35),"")</f>
        <v>6.- 0</v>
      </c>
      <c r="D35" s="99"/>
      <c r="E35" s="92"/>
      <c r="F35" s="92"/>
      <c r="G35" s="15">
        <f>IF(L39="FIN","",LOOKUP(I35,DATOS!A:A,DATOS!G:G))</f>
        <v>0</v>
      </c>
      <c r="H35" s="15">
        <f>IF(L39="FIN",0,LOOKUP(I35,DATOS!A:A,DATOS!N:N))</f>
        <v>0</v>
      </c>
      <c r="I35" s="10">
        <f>+I29+1</f>
        <v>146</v>
      </c>
      <c r="J35" s="7">
        <f>+J29+1</f>
        <v>6</v>
      </c>
      <c r="K35" s="5" t="s">
        <v>32</v>
      </c>
      <c r="L35" s="5" t="s">
        <v>33</v>
      </c>
      <c r="M35" s="5" t="s">
        <v>38</v>
      </c>
      <c r="N35" s="5" t="s">
        <v>34</v>
      </c>
      <c r="O35" s="5" t="s">
        <v>35</v>
      </c>
      <c r="P35" s="5" t="s">
        <v>36</v>
      </c>
      <c r="Q35" s="5" t="str">
        <f>CONCATENATE("X",H35)</f>
        <v>X0</v>
      </c>
      <c r="R35" s="5" t="s">
        <v>37</v>
      </c>
    </row>
    <row r="36" spans="1:18" ht="15" x14ac:dyDescent="0.25">
      <c r="A36" s="131">
        <f ca="1">IF($E$2="X",0,IF(J37&gt;2,H35,J37))</f>
        <v>0</v>
      </c>
      <c r="B36" s="100"/>
      <c r="C36" s="123" t="str">
        <f ca="1">IF(PORTADA!$E$35="A",CONCATENATE(I36," ",G36),"")</f>
        <v>a)  0</v>
      </c>
      <c r="D36" s="102"/>
      <c r="G36" s="13">
        <f>IF(L39="FIN","",LOOKUP(I35,DATOS!A:A,DATOS!J:J))</f>
        <v>0</v>
      </c>
      <c r="I36" s="10" t="s">
        <v>44</v>
      </c>
      <c r="J36" s="5" t="s">
        <v>5</v>
      </c>
      <c r="K36" s="5">
        <f>IF(L36&gt;0,0,O36)</f>
        <v>0</v>
      </c>
      <c r="L36" s="5">
        <f>IF(O37&gt;0,1,0)</f>
        <v>0</v>
      </c>
      <c r="M36" s="5">
        <f>IF(L36=1,-1/COUNTA(P36:P39),0)</f>
        <v>0</v>
      </c>
      <c r="N36" s="5">
        <f>COUNTA(B36:B39)</f>
        <v>0</v>
      </c>
      <c r="O36" s="5">
        <f>COUNTIF(Q36:Q39,Q35)</f>
        <v>0</v>
      </c>
      <c r="P36" s="6" t="s">
        <v>0</v>
      </c>
      <c r="Q36" s="5" t="str">
        <f>CONCATENATE(B36,P36)</f>
        <v>A</v>
      </c>
      <c r="R36" s="5">
        <f>IF(O36&gt;0,O36+N36,N36*3)</f>
        <v>0</v>
      </c>
    </row>
    <row r="37" spans="1:18" ht="15" x14ac:dyDescent="0.25">
      <c r="A37" s="131"/>
      <c r="B37" s="100"/>
      <c r="C37" s="123" t="str">
        <f ca="1">IF(PORTADA!$E$35="A",CONCATENATE(I37," ",G37),"")</f>
        <v>b)  0</v>
      </c>
      <c r="D37" s="102"/>
      <c r="G37" s="13">
        <f>IF(L39="FIN","",LOOKUP(I35,DATOS!A:A,DATOS!K:K))</f>
        <v>0</v>
      </c>
      <c r="I37" s="10" t="s">
        <v>45</v>
      </c>
      <c r="J37" s="5">
        <f ca="1">IF(PORTADA!$E$35="A",R36,0)</f>
        <v>0</v>
      </c>
      <c r="K37" s="5"/>
      <c r="L37" s="5"/>
      <c r="M37" s="5"/>
      <c r="N37" s="5"/>
      <c r="O37" s="5">
        <f>N36-O36</f>
        <v>0</v>
      </c>
      <c r="P37" s="6" t="s">
        <v>1</v>
      </c>
      <c r="Q37" s="5" t="str">
        <f>CONCATENATE(B37,P37)</f>
        <v>B</v>
      </c>
      <c r="R37" s="5"/>
    </row>
    <row r="38" spans="1:18" ht="15" x14ac:dyDescent="0.25">
      <c r="A38" s="131"/>
      <c r="B38" s="100"/>
      <c r="C38" s="123" t="str">
        <f ca="1">IF(PORTADA!$E$35="A",CONCATENATE(I38," ",G38),"")</f>
        <v>c)  0</v>
      </c>
      <c r="D38" s="102"/>
      <c r="G38" s="13">
        <f>IF(L39="FIN","",LOOKUP(I35,DATOS!A:A,DATOS!L:L))</f>
        <v>0</v>
      </c>
      <c r="I38" s="10" t="s">
        <v>46</v>
      </c>
      <c r="J38" s="5"/>
      <c r="K38" s="5"/>
      <c r="L38" s="5"/>
      <c r="M38" s="5"/>
      <c r="N38" s="5"/>
      <c r="O38" s="5"/>
      <c r="P38" s="6" t="s">
        <v>2</v>
      </c>
      <c r="Q38" s="5" t="str">
        <f>CONCATENATE(B38,P38)</f>
        <v>C</v>
      </c>
      <c r="R38" s="5"/>
    </row>
    <row r="39" spans="1:18" ht="15" x14ac:dyDescent="0.25">
      <c r="A39" s="131"/>
      <c r="B39" s="100"/>
      <c r="C39" s="123" t="str">
        <f ca="1">IF(PORTADA!$E$35="A",CONCATENATE(I39," ",G39),"")</f>
        <v>d) 0</v>
      </c>
      <c r="D39" s="102"/>
      <c r="G39" s="13">
        <f>IF(L39="FIN","",LOOKUP(I35,DATOS!A:A,DATOS!M:M))</f>
        <v>0</v>
      </c>
      <c r="I39" s="10" t="s">
        <v>47</v>
      </c>
      <c r="J39" s="17">
        <f>LOOKUP(I35,DATOS!A:A,DATOS!F:F)</f>
        <v>6</v>
      </c>
      <c r="K39" s="18" t="str">
        <f>LOOKUP(I35,DATOS!A:A,DATOS!D:D)</f>
        <v>TEST 8</v>
      </c>
      <c r="L39" s="16" t="str">
        <f>IF(J39=J35,"","FIN")</f>
        <v/>
      </c>
      <c r="M39" s="5"/>
      <c r="N39" s="5"/>
      <c r="O39" s="5"/>
      <c r="P39" s="6" t="s">
        <v>3</v>
      </c>
      <c r="Q39" s="5" t="str">
        <f>CONCATENATE(B39,P39)</f>
        <v>D</v>
      </c>
      <c r="R39" s="5"/>
    </row>
    <row r="40" spans="1:18" ht="15" x14ac:dyDescent="0.25">
      <c r="A40" s="92"/>
      <c r="B40" s="103"/>
      <c r="C40" s="126"/>
      <c r="D40" s="104"/>
    </row>
    <row r="41" spans="1:18" ht="15" x14ac:dyDescent="0.25">
      <c r="A41" s="92"/>
      <c r="B41" s="97"/>
      <c r="C41" s="122" t="str">
        <f ca="1">IF(PORTADA!$E$35="A",CONCATENATE(J41,".- ",G41),"")</f>
        <v>7.- 0</v>
      </c>
      <c r="D41" s="99"/>
      <c r="E41" s="92"/>
      <c r="F41" s="92"/>
      <c r="G41" s="15">
        <f>IF(L45="FIN","",LOOKUP(I41,DATOS!A:A,DATOS!G:G))</f>
        <v>0</v>
      </c>
      <c r="H41" s="15">
        <f>IF(L45="FIN",0,LOOKUP(I41,DATOS!A:A,DATOS!N:N))</f>
        <v>0</v>
      </c>
      <c r="I41" s="10">
        <f>+I35+1</f>
        <v>147</v>
      </c>
      <c r="J41" s="7">
        <f>+J35+1</f>
        <v>7</v>
      </c>
      <c r="K41" s="5" t="s">
        <v>32</v>
      </c>
      <c r="L41" s="5" t="s">
        <v>33</v>
      </c>
      <c r="M41" s="5" t="s">
        <v>38</v>
      </c>
      <c r="N41" s="5" t="s">
        <v>34</v>
      </c>
      <c r="O41" s="5" t="s">
        <v>35</v>
      </c>
      <c r="P41" s="5" t="s">
        <v>36</v>
      </c>
      <c r="Q41" s="5" t="str">
        <f>CONCATENATE("X",H41)</f>
        <v>X0</v>
      </c>
      <c r="R41" s="5" t="s">
        <v>37</v>
      </c>
    </row>
    <row r="42" spans="1:18" ht="15" x14ac:dyDescent="0.25">
      <c r="A42" s="131">
        <f ca="1">IF($E$2="X",0,IF(J43&gt;2,H41,J43))</f>
        <v>0</v>
      </c>
      <c r="B42" s="100"/>
      <c r="C42" s="123" t="str">
        <f ca="1">IF(PORTADA!$E$35="A",CONCATENATE(I42," ",G42),"")</f>
        <v>a)  0</v>
      </c>
      <c r="D42" s="102"/>
      <c r="G42" s="13">
        <f>IF(L45="FIN","",LOOKUP(I41,DATOS!A:A,DATOS!J:J))</f>
        <v>0</v>
      </c>
      <c r="I42" s="10" t="s">
        <v>44</v>
      </c>
      <c r="J42" s="5" t="s">
        <v>5</v>
      </c>
      <c r="K42" s="5">
        <f>IF(L42&gt;0,0,O42)</f>
        <v>0</v>
      </c>
      <c r="L42" s="5">
        <f>IF(O43&gt;0,1,0)</f>
        <v>0</v>
      </c>
      <c r="M42" s="5">
        <f>IF(L42=1,-1/COUNTA(P42:P45),0)</f>
        <v>0</v>
      </c>
      <c r="N42" s="5">
        <f>COUNTA(B42:B45)</f>
        <v>0</v>
      </c>
      <c r="O42" s="5">
        <f>COUNTIF(Q42:Q45,Q41)</f>
        <v>0</v>
      </c>
      <c r="P42" s="6" t="s">
        <v>0</v>
      </c>
      <c r="Q42" s="5" t="str">
        <f>CONCATENATE(B42,P42)</f>
        <v>A</v>
      </c>
      <c r="R42" s="5">
        <f>IF(O42&gt;0,O42+N42,N42*3)</f>
        <v>0</v>
      </c>
    </row>
    <row r="43" spans="1:18" ht="15" x14ac:dyDescent="0.25">
      <c r="A43" s="131"/>
      <c r="B43" s="100"/>
      <c r="C43" s="123" t="str">
        <f ca="1">IF(PORTADA!$E$35="A",CONCATENATE(I43," ",G43),"")</f>
        <v>b)  0</v>
      </c>
      <c r="D43" s="102"/>
      <c r="G43" s="13">
        <f>IF(L45="FIN","",LOOKUP(I41,DATOS!A:A,DATOS!K:K))</f>
        <v>0</v>
      </c>
      <c r="I43" s="10" t="s">
        <v>45</v>
      </c>
      <c r="J43" s="5">
        <f ca="1">IF(PORTADA!$E$35="A",R42,0)</f>
        <v>0</v>
      </c>
      <c r="K43" s="5"/>
      <c r="L43" s="5"/>
      <c r="M43" s="5"/>
      <c r="N43" s="5"/>
      <c r="O43" s="5">
        <f>N42-O42</f>
        <v>0</v>
      </c>
      <c r="P43" s="6" t="s">
        <v>1</v>
      </c>
      <c r="Q43" s="5" t="str">
        <f>CONCATENATE(B43,P43)</f>
        <v>B</v>
      </c>
      <c r="R43" s="5"/>
    </row>
    <row r="44" spans="1:18" ht="15" x14ac:dyDescent="0.25">
      <c r="A44" s="131"/>
      <c r="B44" s="100"/>
      <c r="C44" s="123" t="str">
        <f ca="1">IF(PORTADA!$E$35="A",CONCATENATE(I44," ",G44),"")</f>
        <v>c)  0</v>
      </c>
      <c r="D44" s="102"/>
      <c r="G44" s="13">
        <f>IF(L45="FIN","",LOOKUP(I41,DATOS!A:A,DATOS!L:L))</f>
        <v>0</v>
      </c>
      <c r="I44" s="10" t="s">
        <v>46</v>
      </c>
      <c r="J44" s="5"/>
      <c r="K44" s="5"/>
      <c r="L44" s="5"/>
      <c r="M44" s="5"/>
      <c r="N44" s="5"/>
      <c r="O44" s="5"/>
      <c r="P44" s="6" t="s">
        <v>2</v>
      </c>
      <c r="Q44" s="5" t="str">
        <f>CONCATENATE(B44,P44)</f>
        <v>C</v>
      </c>
      <c r="R44" s="5"/>
    </row>
    <row r="45" spans="1:18" ht="15" x14ac:dyDescent="0.25">
      <c r="A45" s="131"/>
      <c r="B45" s="100"/>
      <c r="C45" s="123" t="str">
        <f ca="1">IF(PORTADA!$E$35="A",CONCATENATE(I45," ",G45),"")</f>
        <v>d) 0</v>
      </c>
      <c r="D45" s="102"/>
      <c r="G45" s="13">
        <f>IF(L45="FIN","",LOOKUP(I41,DATOS!A:A,DATOS!M:M))</f>
        <v>0</v>
      </c>
      <c r="I45" s="10" t="s">
        <v>47</v>
      </c>
      <c r="J45" s="17">
        <f>LOOKUP(I41,DATOS!A:A,DATOS!F:F)</f>
        <v>7</v>
      </c>
      <c r="K45" s="18" t="str">
        <f>LOOKUP(I41,DATOS!A:A,DATOS!D:D)</f>
        <v>TEST 8</v>
      </c>
      <c r="L45" s="16" t="str">
        <f>IF(J45=J41,"","FIN")</f>
        <v/>
      </c>
      <c r="M45" s="5"/>
      <c r="N45" s="5"/>
      <c r="O45" s="5"/>
      <c r="P45" s="6" t="s">
        <v>3</v>
      </c>
      <c r="Q45" s="5" t="str">
        <f>CONCATENATE(B45,P45)</f>
        <v>D</v>
      </c>
      <c r="R45" s="5"/>
    </row>
    <row r="46" spans="1:18" ht="15" x14ac:dyDescent="0.25">
      <c r="A46" s="92"/>
      <c r="B46" s="103"/>
      <c r="C46" s="126"/>
      <c r="D46" s="104"/>
    </row>
    <row r="47" spans="1:18" ht="15" x14ac:dyDescent="0.25">
      <c r="A47" s="92"/>
      <c r="B47" s="97"/>
      <c r="C47" s="122" t="str">
        <f ca="1">IF(PORTADA!$E$35="A",CONCATENATE(J47,".- ",G47),"")</f>
        <v>8.- 0</v>
      </c>
      <c r="D47" s="99"/>
      <c r="E47" s="92"/>
      <c r="F47" s="92"/>
      <c r="G47" s="15">
        <f>IF(L51="FIN","",LOOKUP(I47,DATOS!A:A,DATOS!G:G))</f>
        <v>0</v>
      </c>
      <c r="H47" s="15">
        <f>IF(L51="FIN",0,LOOKUP(I47,DATOS!A:A,DATOS!N:N))</f>
        <v>0</v>
      </c>
      <c r="I47" s="10">
        <f>+I41+1</f>
        <v>148</v>
      </c>
      <c r="J47" s="7">
        <f>+J41+1</f>
        <v>8</v>
      </c>
      <c r="K47" s="5" t="s">
        <v>32</v>
      </c>
      <c r="L47" s="5" t="s">
        <v>33</v>
      </c>
      <c r="M47" s="5" t="s">
        <v>38</v>
      </c>
      <c r="N47" s="5" t="s">
        <v>34</v>
      </c>
      <c r="O47" s="5" t="s">
        <v>35</v>
      </c>
      <c r="P47" s="5" t="s">
        <v>36</v>
      </c>
      <c r="Q47" s="5" t="str">
        <f>CONCATENATE("X",H47)</f>
        <v>X0</v>
      </c>
      <c r="R47" s="5" t="s">
        <v>37</v>
      </c>
    </row>
    <row r="48" spans="1:18" ht="15" x14ac:dyDescent="0.25">
      <c r="A48" s="131">
        <f ca="1">IF($E$2="X",0,IF(J49&gt;2,H47,J49))</f>
        <v>0</v>
      </c>
      <c r="B48" s="100"/>
      <c r="C48" s="123" t="str">
        <f ca="1">IF(PORTADA!$E$35="A",CONCATENATE(I48," ",G48),"")</f>
        <v>a)  0</v>
      </c>
      <c r="D48" s="102"/>
      <c r="G48" s="13">
        <f>IF(L51="FIN","",LOOKUP(I47,DATOS!A:A,DATOS!J:J))</f>
        <v>0</v>
      </c>
      <c r="I48" s="10" t="s">
        <v>44</v>
      </c>
      <c r="J48" s="5" t="s">
        <v>5</v>
      </c>
      <c r="K48" s="5">
        <f>IF(L48&gt;0,0,O48)</f>
        <v>0</v>
      </c>
      <c r="L48" s="5">
        <f>IF(O49&gt;0,1,0)</f>
        <v>0</v>
      </c>
      <c r="M48" s="5">
        <f>IF(L48=1,-1/COUNTA(P48:P51),0)</f>
        <v>0</v>
      </c>
      <c r="N48" s="5">
        <f>COUNTA(B48:B51)</f>
        <v>0</v>
      </c>
      <c r="O48" s="5">
        <f>COUNTIF(Q48:Q51,Q47)</f>
        <v>0</v>
      </c>
      <c r="P48" s="6" t="s">
        <v>0</v>
      </c>
      <c r="Q48" s="5" t="str">
        <f>CONCATENATE(B48,P48)</f>
        <v>A</v>
      </c>
      <c r="R48" s="5">
        <f>IF(O48&gt;0,O48+N48,N48*3)</f>
        <v>0</v>
      </c>
    </row>
    <row r="49" spans="1:18" ht="15" x14ac:dyDescent="0.25">
      <c r="A49" s="131"/>
      <c r="B49" s="100"/>
      <c r="C49" s="123" t="str">
        <f ca="1">IF(PORTADA!$E$35="A",CONCATENATE(I49," ",G49),"")</f>
        <v>b)  0</v>
      </c>
      <c r="D49" s="102"/>
      <c r="G49" s="13">
        <f>IF(L51="FIN","",LOOKUP(I47,DATOS!A:A,DATOS!K:K))</f>
        <v>0</v>
      </c>
      <c r="I49" s="10" t="s">
        <v>45</v>
      </c>
      <c r="J49" s="5">
        <f ca="1">IF(PORTADA!$E$35="A",R48,0)</f>
        <v>0</v>
      </c>
      <c r="K49" s="5"/>
      <c r="L49" s="5"/>
      <c r="M49" s="5"/>
      <c r="N49" s="5"/>
      <c r="O49" s="5">
        <f>N48-O48</f>
        <v>0</v>
      </c>
      <c r="P49" s="6" t="s">
        <v>1</v>
      </c>
      <c r="Q49" s="5" t="str">
        <f>CONCATENATE(B49,P49)</f>
        <v>B</v>
      </c>
      <c r="R49" s="5"/>
    </row>
    <row r="50" spans="1:18" ht="15" x14ac:dyDescent="0.25">
      <c r="A50" s="131"/>
      <c r="B50" s="100"/>
      <c r="C50" s="123" t="str">
        <f ca="1">IF(PORTADA!$E$35="A",CONCATENATE(I50," ",G50),"")</f>
        <v>c)  0</v>
      </c>
      <c r="D50" s="102"/>
      <c r="G50" s="13">
        <f>IF(L51="FIN","",LOOKUP(I47,DATOS!A:A,DATOS!L:L))</f>
        <v>0</v>
      </c>
      <c r="I50" s="10" t="s">
        <v>46</v>
      </c>
      <c r="J50" s="5"/>
      <c r="K50" s="5"/>
      <c r="L50" s="5"/>
      <c r="M50" s="5"/>
      <c r="N50" s="5"/>
      <c r="O50" s="5"/>
      <c r="P50" s="6" t="s">
        <v>2</v>
      </c>
      <c r="Q50" s="5" t="str">
        <f>CONCATENATE(B50,P50)</f>
        <v>C</v>
      </c>
      <c r="R50" s="5"/>
    </row>
    <row r="51" spans="1:18" ht="15" x14ac:dyDescent="0.25">
      <c r="A51" s="131"/>
      <c r="B51" s="100"/>
      <c r="C51" s="123" t="str">
        <f ca="1">IF(PORTADA!$E$35="A",CONCATENATE(I51," ",G51),"")</f>
        <v>d) 0</v>
      </c>
      <c r="D51" s="102"/>
      <c r="G51" s="13">
        <f>IF(L51="FIN","",LOOKUP(I47,DATOS!A:A,DATOS!M:M))</f>
        <v>0</v>
      </c>
      <c r="I51" s="10" t="s">
        <v>47</v>
      </c>
      <c r="J51" s="17">
        <f>LOOKUP(I47,DATOS!A:A,DATOS!F:F)</f>
        <v>8</v>
      </c>
      <c r="K51" s="18" t="str">
        <f>LOOKUP(I47,DATOS!A:A,DATOS!D:D)</f>
        <v>TEST 8</v>
      </c>
      <c r="L51" s="16" t="str">
        <f>IF(J51=J47,"","FIN")</f>
        <v/>
      </c>
      <c r="M51" s="5"/>
      <c r="N51" s="5"/>
      <c r="O51" s="5"/>
      <c r="P51" s="6" t="s">
        <v>3</v>
      </c>
      <c r="Q51" s="5" t="str">
        <f>CONCATENATE(B51,P51)</f>
        <v>D</v>
      </c>
      <c r="R51" s="5"/>
    </row>
    <row r="52" spans="1:18" ht="15" x14ac:dyDescent="0.25">
      <c r="A52" s="92"/>
      <c r="B52" s="103"/>
      <c r="C52" s="126"/>
      <c r="D52" s="104"/>
    </row>
    <row r="53" spans="1:18" ht="15" x14ac:dyDescent="0.25">
      <c r="A53" s="92"/>
      <c r="B53" s="97"/>
      <c r="C53" s="122" t="str">
        <f ca="1">IF(PORTADA!$E$35="A",CONCATENATE(J53,".- ",G53),"")</f>
        <v>9.- 0</v>
      </c>
      <c r="D53" s="99"/>
      <c r="E53" s="92"/>
      <c r="F53" s="92"/>
      <c r="G53" s="15">
        <f>IF(L57="FIN","",LOOKUP(I53,DATOS!A:A,DATOS!G:G))</f>
        <v>0</v>
      </c>
      <c r="H53" s="15">
        <f>IF(L57="FIN",0,LOOKUP(I53,DATOS!A:A,DATOS!N:N))</f>
        <v>0</v>
      </c>
      <c r="I53" s="10">
        <f>+I47+1</f>
        <v>149</v>
      </c>
      <c r="J53" s="7">
        <f>+J47+1</f>
        <v>9</v>
      </c>
      <c r="K53" s="5" t="s">
        <v>32</v>
      </c>
      <c r="L53" s="5" t="s">
        <v>33</v>
      </c>
      <c r="M53" s="5" t="s">
        <v>38</v>
      </c>
      <c r="N53" s="5" t="s">
        <v>34</v>
      </c>
      <c r="O53" s="5" t="s">
        <v>35</v>
      </c>
      <c r="P53" s="5" t="s">
        <v>36</v>
      </c>
      <c r="Q53" s="5" t="str">
        <f>CONCATENATE("X",H53)</f>
        <v>X0</v>
      </c>
      <c r="R53" s="5" t="s">
        <v>37</v>
      </c>
    </row>
    <row r="54" spans="1:18" ht="15" x14ac:dyDescent="0.25">
      <c r="A54" s="131">
        <f ca="1">IF($E$2="X",0,IF(J55&gt;2,H53,J55))</f>
        <v>0</v>
      </c>
      <c r="B54" s="100"/>
      <c r="C54" s="123" t="str">
        <f ca="1">IF(PORTADA!$E$35="A",CONCATENATE(I54," ",G54),"")</f>
        <v>a)  0</v>
      </c>
      <c r="D54" s="102"/>
      <c r="G54" s="13">
        <f>IF(L57="FIN","",LOOKUP(I53,DATOS!A:A,DATOS!J:J))</f>
        <v>0</v>
      </c>
      <c r="I54" s="10" t="s">
        <v>44</v>
      </c>
      <c r="J54" s="5" t="s">
        <v>5</v>
      </c>
      <c r="K54" s="5">
        <f>IF(L54&gt;0,0,O54)</f>
        <v>0</v>
      </c>
      <c r="L54" s="5">
        <f>IF(O55&gt;0,1,0)</f>
        <v>0</v>
      </c>
      <c r="M54" s="5">
        <f>IF(L54=1,-1/COUNTA(P54:P57),0)</f>
        <v>0</v>
      </c>
      <c r="N54" s="5">
        <f>COUNTA(B54:B57)</f>
        <v>0</v>
      </c>
      <c r="O54" s="5">
        <f>COUNTIF(Q54:Q57,Q53)</f>
        <v>0</v>
      </c>
      <c r="P54" s="6" t="s">
        <v>0</v>
      </c>
      <c r="Q54" s="5" t="str">
        <f>CONCATENATE(B54,P54)</f>
        <v>A</v>
      </c>
      <c r="R54" s="5">
        <f>IF(O54&gt;0,O54+N54,N54*3)</f>
        <v>0</v>
      </c>
    </row>
    <row r="55" spans="1:18" ht="15" x14ac:dyDescent="0.25">
      <c r="A55" s="131"/>
      <c r="B55" s="100"/>
      <c r="C55" s="123" t="str">
        <f ca="1">IF(PORTADA!$E$35="A",CONCATENATE(I55," ",G55),"")</f>
        <v>b)  0</v>
      </c>
      <c r="D55" s="102"/>
      <c r="G55" s="13">
        <f>IF(L57="FIN","",LOOKUP(I53,DATOS!A:A,DATOS!K:K))</f>
        <v>0</v>
      </c>
      <c r="I55" s="10" t="s">
        <v>45</v>
      </c>
      <c r="J55" s="5">
        <f ca="1">IF(PORTADA!$E$35="A",R54,0)</f>
        <v>0</v>
      </c>
      <c r="K55" s="5"/>
      <c r="L55" s="5"/>
      <c r="M55" s="5"/>
      <c r="N55" s="5"/>
      <c r="O55" s="5">
        <f>N54-O54</f>
        <v>0</v>
      </c>
      <c r="P55" s="6" t="s">
        <v>1</v>
      </c>
      <c r="Q55" s="5" t="str">
        <f>CONCATENATE(B55,P55)</f>
        <v>B</v>
      </c>
      <c r="R55" s="5"/>
    </row>
    <row r="56" spans="1:18" ht="15" x14ac:dyDescent="0.25">
      <c r="A56" s="131"/>
      <c r="B56" s="100"/>
      <c r="C56" s="123" t="str">
        <f ca="1">IF(PORTADA!$E$35="A",CONCATENATE(I56," ",G56),"")</f>
        <v>c)  0</v>
      </c>
      <c r="D56" s="102"/>
      <c r="G56" s="13">
        <f>IF(L57="FIN","",LOOKUP(I53,DATOS!A:A,DATOS!L:L))</f>
        <v>0</v>
      </c>
      <c r="I56" s="10" t="s">
        <v>46</v>
      </c>
      <c r="J56" s="5"/>
      <c r="K56" s="5"/>
      <c r="L56" s="5"/>
      <c r="M56" s="5"/>
      <c r="N56" s="5"/>
      <c r="O56" s="5"/>
      <c r="P56" s="6" t="s">
        <v>2</v>
      </c>
      <c r="Q56" s="5" t="str">
        <f>CONCATENATE(B56,P56)</f>
        <v>C</v>
      </c>
      <c r="R56" s="5"/>
    </row>
    <row r="57" spans="1:18" ht="15" x14ac:dyDescent="0.25">
      <c r="A57" s="131"/>
      <c r="B57" s="100"/>
      <c r="C57" s="123" t="str">
        <f ca="1">IF(PORTADA!$E$35="A",CONCATENATE(I57," ",G57),"")</f>
        <v>d) 0</v>
      </c>
      <c r="D57" s="102"/>
      <c r="G57" s="13">
        <f>IF(L57="FIN","",LOOKUP(I53,DATOS!A:A,DATOS!M:M))</f>
        <v>0</v>
      </c>
      <c r="I57" s="10" t="s">
        <v>47</v>
      </c>
      <c r="J57" s="17">
        <f>LOOKUP(I53,DATOS!A:A,DATOS!F:F)</f>
        <v>9</v>
      </c>
      <c r="K57" s="18" t="str">
        <f>LOOKUP(I53,DATOS!A:A,DATOS!D:D)</f>
        <v>TEST 8</v>
      </c>
      <c r="L57" s="16" t="str">
        <f>IF(J57=J53,"","FIN")</f>
        <v/>
      </c>
      <c r="M57" s="5"/>
      <c r="N57" s="5"/>
      <c r="O57" s="5"/>
      <c r="P57" s="6" t="s">
        <v>3</v>
      </c>
      <c r="Q57" s="5" t="str">
        <f>CONCATENATE(B57,P57)</f>
        <v>D</v>
      </c>
      <c r="R57" s="5"/>
    </row>
    <row r="58" spans="1:18" ht="15" x14ac:dyDescent="0.25">
      <c r="A58" s="92"/>
      <c r="B58" s="103"/>
      <c r="C58" s="126"/>
      <c r="D58" s="104"/>
    </row>
    <row r="59" spans="1:18" ht="15" x14ac:dyDescent="0.25">
      <c r="A59" s="92"/>
      <c r="B59" s="97"/>
      <c r="C59" s="122" t="str">
        <f ca="1">IF(PORTADA!$E$35="A",CONCATENATE(J59,".- ",G59),"")</f>
        <v>10.- 0</v>
      </c>
      <c r="D59" s="99"/>
      <c r="E59" s="92"/>
      <c r="F59" s="92"/>
      <c r="G59" s="15">
        <f>IF(L63="FIN","",LOOKUP(I59,DATOS!A:A,DATOS!G:G))</f>
        <v>0</v>
      </c>
      <c r="H59" s="15">
        <f>IF(L63="FIN",0,LOOKUP(I59,DATOS!A:A,DATOS!N:N))</f>
        <v>0</v>
      </c>
      <c r="I59" s="10">
        <f>+I53+1</f>
        <v>150</v>
      </c>
      <c r="J59" s="7">
        <f>+J53+1</f>
        <v>10</v>
      </c>
      <c r="K59" s="5" t="s">
        <v>32</v>
      </c>
      <c r="L59" s="5" t="s">
        <v>33</v>
      </c>
      <c r="M59" s="5" t="s">
        <v>38</v>
      </c>
      <c r="N59" s="5" t="s">
        <v>34</v>
      </c>
      <c r="O59" s="5" t="s">
        <v>35</v>
      </c>
      <c r="P59" s="5" t="s">
        <v>36</v>
      </c>
      <c r="Q59" s="5" t="str">
        <f>CONCATENATE("X",H59)</f>
        <v>X0</v>
      </c>
      <c r="R59" s="5" t="s">
        <v>37</v>
      </c>
    </row>
    <row r="60" spans="1:18" ht="15" x14ac:dyDescent="0.25">
      <c r="A60" s="131">
        <f ca="1">IF($E$2="X",0,IF(J61&gt;2,H59,J61))</f>
        <v>0</v>
      </c>
      <c r="B60" s="100"/>
      <c r="C60" s="123" t="str">
        <f ca="1">IF(PORTADA!$E$35="A",CONCATENATE(I60," ",G60),"")</f>
        <v>a)  0</v>
      </c>
      <c r="D60" s="102"/>
      <c r="G60" s="13">
        <f>IF(L63="FIN","",LOOKUP(I59,DATOS!A:A,DATOS!J:J))</f>
        <v>0</v>
      </c>
      <c r="I60" s="10" t="s">
        <v>44</v>
      </c>
      <c r="J60" s="5" t="s">
        <v>5</v>
      </c>
      <c r="K60" s="5">
        <f>IF(L60&gt;0,0,O60)</f>
        <v>0</v>
      </c>
      <c r="L60" s="5">
        <f>IF(O61&gt;0,1,0)</f>
        <v>0</v>
      </c>
      <c r="M60" s="5">
        <f>IF(L60=1,-1/COUNTA(P60:P63),0)</f>
        <v>0</v>
      </c>
      <c r="N60" s="5">
        <f>COUNTA(B60:B63)</f>
        <v>0</v>
      </c>
      <c r="O60" s="5">
        <f>COUNTIF(Q60:Q63,Q59)</f>
        <v>0</v>
      </c>
      <c r="P60" s="6" t="s">
        <v>0</v>
      </c>
      <c r="Q60" s="5" t="str">
        <f>CONCATENATE(B60,P60)</f>
        <v>A</v>
      </c>
      <c r="R60" s="5">
        <f>IF(O60&gt;0,O60+N60,N60*3)</f>
        <v>0</v>
      </c>
    </row>
    <row r="61" spans="1:18" ht="15" x14ac:dyDescent="0.25">
      <c r="A61" s="131"/>
      <c r="B61" s="100"/>
      <c r="C61" s="123" t="str">
        <f ca="1">IF(PORTADA!$E$35="A",CONCATENATE(I61," ",G61),"")</f>
        <v>b)  0</v>
      </c>
      <c r="D61" s="102"/>
      <c r="G61" s="13">
        <f>IF(L63="FIN","",LOOKUP(I59,DATOS!A:A,DATOS!K:K))</f>
        <v>0</v>
      </c>
      <c r="I61" s="10" t="s">
        <v>45</v>
      </c>
      <c r="J61" s="5">
        <f ca="1">IF(PORTADA!$E$35="A",R60,0)</f>
        <v>0</v>
      </c>
      <c r="K61" s="5"/>
      <c r="L61" s="5"/>
      <c r="M61" s="5"/>
      <c r="N61" s="5"/>
      <c r="O61" s="5">
        <f>N60-O60</f>
        <v>0</v>
      </c>
      <c r="P61" s="6" t="s">
        <v>1</v>
      </c>
      <c r="Q61" s="5" t="str">
        <f>CONCATENATE(B61,P61)</f>
        <v>B</v>
      </c>
      <c r="R61" s="5"/>
    </row>
    <row r="62" spans="1:18" ht="15" x14ac:dyDescent="0.25">
      <c r="A62" s="131"/>
      <c r="B62" s="100"/>
      <c r="C62" s="123" t="str">
        <f ca="1">IF(PORTADA!$E$35="A",CONCATENATE(I62," ",G62),"")</f>
        <v>c)  0</v>
      </c>
      <c r="D62" s="102"/>
      <c r="G62" s="13">
        <f>IF(L63="FIN","",LOOKUP(I59,DATOS!A:A,DATOS!L:L))</f>
        <v>0</v>
      </c>
      <c r="I62" s="10" t="s">
        <v>46</v>
      </c>
      <c r="J62" s="5"/>
      <c r="K62" s="5"/>
      <c r="L62" s="5"/>
      <c r="M62" s="5"/>
      <c r="N62" s="5"/>
      <c r="O62" s="5"/>
      <c r="P62" s="6" t="s">
        <v>2</v>
      </c>
      <c r="Q62" s="5" t="str">
        <f>CONCATENATE(B62,P62)</f>
        <v>C</v>
      </c>
      <c r="R62" s="5"/>
    </row>
    <row r="63" spans="1:18" ht="15" x14ac:dyDescent="0.25">
      <c r="A63" s="131"/>
      <c r="B63" s="100"/>
      <c r="C63" s="123" t="str">
        <f ca="1">IF(PORTADA!$E$35="A",CONCATENATE(I63," ",G63),"")</f>
        <v>d) 0</v>
      </c>
      <c r="D63" s="102"/>
      <c r="G63" s="13">
        <f>IF(L63="FIN","",LOOKUP(I59,DATOS!A:A,DATOS!M:M))</f>
        <v>0</v>
      </c>
      <c r="I63" s="10" t="s">
        <v>47</v>
      </c>
      <c r="J63" s="17">
        <f>LOOKUP(I59,DATOS!A:A,DATOS!F:F)</f>
        <v>10</v>
      </c>
      <c r="K63" s="18" t="str">
        <f>LOOKUP(I59,DATOS!A:A,DATOS!D:D)</f>
        <v>TEST 8</v>
      </c>
      <c r="L63" s="16" t="str">
        <f>IF(J63=J59,"","FIN")</f>
        <v/>
      </c>
      <c r="M63" s="5"/>
      <c r="N63" s="5"/>
      <c r="O63" s="5"/>
      <c r="P63" s="6" t="s">
        <v>3</v>
      </c>
      <c r="Q63" s="5" t="str">
        <f>CONCATENATE(B63,P63)</f>
        <v>D</v>
      </c>
      <c r="R63" s="5"/>
    </row>
    <row r="64" spans="1:18" ht="15" x14ac:dyDescent="0.25">
      <c r="A64" s="92"/>
      <c r="B64" s="103"/>
      <c r="C64" s="126"/>
      <c r="D64" s="104"/>
    </row>
    <row r="65" spans="1:18" ht="15" x14ac:dyDescent="0.25">
      <c r="A65" s="92"/>
      <c r="B65" s="97"/>
      <c r="C65" s="122" t="str">
        <f ca="1">IF(PORTADA!$E$35="A",CONCATENATE(J65,".- ",G65),"")</f>
        <v>11.- 0</v>
      </c>
      <c r="D65" s="99"/>
      <c r="E65" s="92"/>
      <c r="F65" s="92"/>
      <c r="G65" s="15">
        <f>IF(L69="FIN","",LOOKUP(I65,DATOS!A:A,DATOS!G:G))</f>
        <v>0</v>
      </c>
      <c r="H65" s="15">
        <f>IF(L69="FIN",0,LOOKUP(I65,DATOS!A:A,DATOS!N:N))</f>
        <v>0</v>
      </c>
      <c r="I65" s="10">
        <f>+I59+1</f>
        <v>151</v>
      </c>
      <c r="J65" s="7">
        <f>+J59+1</f>
        <v>11</v>
      </c>
      <c r="K65" s="5" t="s">
        <v>32</v>
      </c>
      <c r="L65" s="5" t="s">
        <v>33</v>
      </c>
      <c r="M65" s="5" t="s">
        <v>38</v>
      </c>
      <c r="N65" s="5" t="s">
        <v>34</v>
      </c>
      <c r="O65" s="5" t="s">
        <v>35</v>
      </c>
      <c r="P65" s="5" t="s">
        <v>36</v>
      </c>
      <c r="Q65" s="5" t="str">
        <f>CONCATENATE("X",H65)</f>
        <v>X0</v>
      </c>
      <c r="R65" s="5" t="s">
        <v>37</v>
      </c>
    </row>
    <row r="66" spans="1:18" ht="15" x14ac:dyDescent="0.25">
      <c r="A66" s="131">
        <f ca="1">IF($E$2="X",0,IF(J67&gt;2,H65,J67))</f>
        <v>0</v>
      </c>
      <c r="B66" s="100"/>
      <c r="C66" s="123" t="str">
        <f ca="1">IF(PORTADA!$E$35="A",CONCATENATE(I66," ",G66),"")</f>
        <v>a)  0</v>
      </c>
      <c r="D66" s="102"/>
      <c r="G66" s="13">
        <f>IF(L69="FIN","",LOOKUP(I65,DATOS!A:A,DATOS!J:J))</f>
        <v>0</v>
      </c>
      <c r="I66" s="10" t="s">
        <v>44</v>
      </c>
      <c r="J66" s="5" t="s">
        <v>5</v>
      </c>
      <c r="K66" s="5">
        <f>IF(L66&gt;0,0,O66)</f>
        <v>0</v>
      </c>
      <c r="L66" s="5">
        <f>IF(O67&gt;0,1,0)</f>
        <v>0</v>
      </c>
      <c r="M66" s="5">
        <f>IF(L66=1,-1/COUNTA(P66:P69),0)</f>
        <v>0</v>
      </c>
      <c r="N66" s="5">
        <f>COUNTA(B66:B69)</f>
        <v>0</v>
      </c>
      <c r="O66" s="5">
        <f>COUNTIF(Q66:Q69,Q65)</f>
        <v>0</v>
      </c>
      <c r="P66" s="6" t="s">
        <v>0</v>
      </c>
      <c r="Q66" s="5" t="str">
        <f>CONCATENATE(B66,P66)</f>
        <v>A</v>
      </c>
      <c r="R66" s="5">
        <f>IF(O66&gt;0,O66+N66,N66*3)</f>
        <v>0</v>
      </c>
    </row>
    <row r="67" spans="1:18" ht="15" x14ac:dyDescent="0.25">
      <c r="A67" s="131"/>
      <c r="B67" s="100"/>
      <c r="C67" s="123" t="str">
        <f ca="1">IF(PORTADA!$E$35="A",CONCATENATE(I67," ",G67),"")</f>
        <v>b)  0</v>
      </c>
      <c r="D67" s="102"/>
      <c r="G67" s="13">
        <f>IF(L69="FIN","",LOOKUP(I65,DATOS!A:A,DATOS!K:K))</f>
        <v>0</v>
      </c>
      <c r="I67" s="10" t="s">
        <v>45</v>
      </c>
      <c r="J67" s="5">
        <f ca="1">IF(PORTADA!$E$35="A",R66,0)</f>
        <v>0</v>
      </c>
      <c r="K67" s="5"/>
      <c r="L67" s="5"/>
      <c r="M67" s="5"/>
      <c r="N67" s="5"/>
      <c r="O67" s="5">
        <f>N66-O66</f>
        <v>0</v>
      </c>
      <c r="P67" s="6" t="s">
        <v>1</v>
      </c>
      <c r="Q67" s="5" t="str">
        <f>CONCATENATE(B67,P67)</f>
        <v>B</v>
      </c>
      <c r="R67" s="5"/>
    </row>
    <row r="68" spans="1:18" ht="15" x14ac:dyDescent="0.25">
      <c r="A68" s="131"/>
      <c r="B68" s="100"/>
      <c r="C68" s="123" t="str">
        <f ca="1">IF(PORTADA!$E$35="A",CONCATENATE(I68," ",G68),"")</f>
        <v>c)  0</v>
      </c>
      <c r="D68" s="102"/>
      <c r="G68" s="13">
        <f>IF(L69="FIN","",LOOKUP(I65,DATOS!A:A,DATOS!L:L))</f>
        <v>0</v>
      </c>
      <c r="I68" s="10" t="s">
        <v>46</v>
      </c>
      <c r="J68" s="5"/>
      <c r="K68" s="5"/>
      <c r="L68" s="5"/>
      <c r="M68" s="5"/>
      <c r="N68" s="5"/>
      <c r="O68" s="5"/>
      <c r="P68" s="6" t="s">
        <v>2</v>
      </c>
      <c r="Q68" s="5" t="str">
        <f>CONCATENATE(B68,P68)</f>
        <v>C</v>
      </c>
      <c r="R68" s="5"/>
    </row>
    <row r="69" spans="1:18" ht="15" x14ac:dyDescent="0.25">
      <c r="A69" s="131"/>
      <c r="B69" s="100"/>
      <c r="C69" s="123" t="str">
        <f ca="1">IF(PORTADA!$E$35="A",CONCATENATE(I69," ",G69),"")</f>
        <v>d) 0</v>
      </c>
      <c r="D69" s="102"/>
      <c r="G69" s="13">
        <f>IF(L69="FIN","",LOOKUP(I65,DATOS!A:A,DATOS!M:M))</f>
        <v>0</v>
      </c>
      <c r="I69" s="10" t="s">
        <v>47</v>
      </c>
      <c r="J69" s="17">
        <f>LOOKUP(I65,DATOS!A:A,DATOS!F:F)</f>
        <v>11</v>
      </c>
      <c r="K69" s="18" t="str">
        <f>LOOKUP(I65,DATOS!A:A,DATOS!D:D)</f>
        <v>TEST 8</v>
      </c>
      <c r="L69" s="16" t="str">
        <f>IF(J69=J65,"","FIN")</f>
        <v/>
      </c>
      <c r="M69" s="5"/>
      <c r="N69" s="5"/>
      <c r="O69" s="5"/>
      <c r="P69" s="6" t="s">
        <v>3</v>
      </c>
      <c r="Q69" s="5" t="str">
        <f>CONCATENATE(B69,P69)</f>
        <v>D</v>
      </c>
      <c r="R69" s="5"/>
    </row>
    <row r="70" spans="1:18" ht="15" x14ac:dyDescent="0.25">
      <c r="A70" s="92"/>
      <c r="B70" s="103"/>
      <c r="C70" s="126"/>
      <c r="D70" s="104"/>
    </row>
    <row r="71" spans="1:18" ht="15" x14ac:dyDescent="0.25">
      <c r="A71" s="92"/>
      <c r="B71" s="97"/>
      <c r="C71" s="122" t="str">
        <f ca="1">IF(PORTADA!$E$35="A",CONCATENATE(J71,".- ",G71),"")</f>
        <v>12.- 0</v>
      </c>
      <c r="D71" s="99"/>
      <c r="E71" s="92"/>
      <c r="F71" s="92"/>
      <c r="G71" s="15">
        <f>IF(L75="FIN","",LOOKUP(I71,DATOS!A:A,DATOS!G:G))</f>
        <v>0</v>
      </c>
      <c r="H71" s="15">
        <f>IF(L75="FIN",0,LOOKUP(I71,DATOS!A:A,DATOS!N:N))</f>
        <v>0</v>
      </c>
      <c r="I71" s="10">
        <f>+I65+1</f>
        <v>152</v>
      </c>
      <c r="J71" s="7">
        <f>+J65+1</f>
        <v>12</v>
      </c>
      <c r="K71" s="5" t="s">
        <v>32</v>
      </c>
      <c r="L71" s="5" t="s">
        <v>33</v>
      </c>
      <c r="M71" s="5" t="s">
        <v>38</v>
      </c>
      <c r="N71" s="5" t="s">
        <v>34</v>
      </c>
      <c r="O71" s="5" t="s">
        <v>35</v>
      </c>
      <c r="P71" s="5" t="s">
        <v>36</v>
      </c>
      <c r="Q71" s="5" t="str">
        <f>CONCATENATE("X",H71)</f>
        <v>X0</v>
      </c>
      <c r="R71" s="5" t="s">
        <v>37</v>
      </c>
    </row>
    <row r="72" spans="1:18" ht="15" x14ac:dyDescent="0.25">
      <c r="A72" s="131">
        <f ca="1">IF($E$2="X",0,IF(J73&gt;2,H71,J73))</f>
        <v>0</v>
      </c>
      <c r="B72" s="100"/>
      <c r="C72" s="123" t="str">
        <f ca="1">IF(PORTADA!$E$35="A",CONCATENATE(I72," ",G72),"")</f>
        <v>a)  0</v>
      </c>
      <c r="D72" s="102"/>
      <c r="G72" s="13">
        <f>IF(L75="FIN","",LOOKUP(I71,DATOS!A:A,DATOS!J:J))</f>
        <v>0</v>
      </c>
      <c r="I72" s="10" t="s">
        <v>44</v>
      </c>
      <c r="J72" s="5" t="s">
        <v>5</v>
      </c>
      <c r="K72" s="5">
        <f>IF(L72&gt;0,0,O72)</f>
        <v>0</v>
      </c>
      <c r="L72" s="5">
        <f>IF(O73&gt;0,1,0)</f>
        <v>0</v>
      </c>
      <c r="M72" s="5">
        <f>IF(L72=1,-1/COUNTA(P72:P75),0)</f>
        <v>0</v>
      </c>
      <c r="N72" s="5">
        <f>COUNTA(B72:B75)</f>
        <v>0</v>
      </c>
      <c r="O72" s="5">
        <f>COUNTIF(Q72:Q75,Q71)</f>
        <v>0</v>
      </c>
      <c r="P72" s="6" t="s">
        <v>0</v>
      </c>
      <c r="Q72" s="5" t="str">
        <f>CONCATENATE(B72,P72)</f>
        <v>A</v>
      </c>
      <c r="R72" s="5">
        <f>IF(O72&gt;0,O72+N72,N72*3)</f>
        <v>0</v>
      </c>
    </row>
    <row r="73" spans="1:18" ht="15" x14ac:dyDescent="0.25">
      <c r="A73" s="131"/>
      <c r="B73" s="100"/>
      <c r="C73" s="123" t="str">
        <f ca="1">IF(PORTADA!$E$35="A",CONCATENATE(I73," ",G73),"")</f>
        <v>b)  0</v>
      </c>
      <c r="D73" s="102"/>
      <c r="G73" s="13">
        <f>IF(L75="FIN","",LOOKUP(I71,DATOS!A:A,DATOS!K:K))</f>
        <v>0</v>
      </c>
      <c r="I73" s="10" t="s">
        <v>45</v>
      </c>
      <c r="J73" s="5">
        <f ca="1">IF(PORTADA!$E$35="A",R72,0)</f>
        <v>0</v>
      </c>
      <c r="K73" s="5"/>
      <c r="L73" s="5"/>
      <c r="M73" s="5"/>
      <c r="N73" s="5"/>
      <c r="O73" s="5">
        <f>N72-O72</f>
        <v>0</v>
      </c>
      <c r="P73" s="6" t="s">
        <v>1</v>
      </c>
      <c r="Q73" s="5" t="str">
        <f>CONCATENATE(B73,P73)</f>
        <v>B</v>
      </c>
      <c r="R73" s="5"/>
    </row>
    <row r="74" spans="1:18" ht="15" x14ac:dyDescent="0.25">
      <c r="A74" s="131"/>
      <c r="B74" s="100"/>
      <c r="C74" s="123" t="str">
        <f ca="1">IF(PORTADA!$E$35="A",CONCATENATE(I74," ",G74),"")</f>
        <v>c)  0</v>
      </c>
      <c r="D74" s="102"/>
      <c r="G74" s="13">
        <f>IF(L75="FIN","",LOOKUP(I71,DATOS!A:A,DATOS!L:L))</f>
        <v>0</v>
      </c>
      <c r="I74" s="10" t="s">
        <v>46</v>
      </c>
      <c r="J74" s="5"/>
      <c r="K74" s="5"/>
      <c r="L74" s="5"/>
      <c r="M74" s="5"/>
      <c r="N74" s="5"/>
      <c r="O74" s="5"/>
      <c r="P74" s="6" t="s">
        <v>2</v>
      </c>
      <c r="Q74" s="5" t="str">
        <f>CONCATENATE(B74,P74)</f>
        <v>C</v>
      </c>
      <c r="R74" s="5"/>
    </row>
    <row r="75" spans="1:18" ht="15" x14ac:dyDescent="0.25">
      <c r="A75" s="131"/>
      <c r="B75" s="100"/>
      <c r="C75" s="123" t="str">
        <f ca="1">IF(PORTADA!$E$35="A",CONCATENATE(I75," ",G75),"")</f>
        <v>d) 0</v>
      </c>
      <c r="D75" s="102"/>
      <c r="G75" s="13">
        <f>IF(L75="FIN","",LOOKUP(I71,DATOS!A:A,DATOS!M:M))</f>
        <v>0</v>
      </c>
      <c r="I75" s="10" t="s">
        <v>47</v>
      </c>
      <c r="J75" s="17">
        <f>LOOKUP(I71,DATOS!A:A,DATOS!F:F)</f>
        <v>12</v>
      </c>
      <c r="K75" s="18" t="str">
        <f>LOOKUP(I71,DATOS!A:A,DATOS!D:D)</f>
        <v>TEST 8</v>
      </c>
      <c r="L75" s="16" t="str">
        <f>IF(J75=J71,"","FIN")</f>
        <v/>
      </c>
      <c r="M75" s="5"/>
      <c r="N75" s="5"/>
      <c r="O75" s="5"/>
      <c r="P75" s="6" t="s">
        <v>3</v>
      </c>
      <c r="Q75" s="5" t="str">
        <f>CONCATENATE(B75,P75)</f>
        <v>D</v>
      </c>
      <c r="R75" s="5"/>
    </row>
    <row r="76" spans="1:18" ht="15" x14ac:dyDescent="0.25">
      <c r="A76" s="92"/>
      <c r="B76" s="103"/>
      <c r="C76" s="126"/>
      <c r="D76" s="104"/>
    </row>
    <row r="77" spans="1:18" ht="15" x14ac:dyDescent="0.25">
      <c r="A77" s="92"/>
      <c r="B77" s="97"/>
      <c r="C77" s="122" t="str">
        <f ca="1">IF(PORTADA!$E$35="A",CONCATENATE(J77,".- ",G77),"")</f>
        <v>13.- 0</v>
      </c>
      <c r="D77" s="99"/>
      <c r="E77" s="92"/>
      <c r="F77" s="92"/>
      <c r="G77" s="15">
        <f>IF(L81="FIN","",LOOKUP(I77,DATOS!A:A,DATOS!G:G))</f>
        <v>0</v>
      </c>
      <c r="H77" s="15">
        <f>IF(L81="FIN",0,LOOKUP(I77,DATOS!A:A,DATOS!N:N))</f>
        <v>0</v>
      </c>
      <c r="I77" s="10">
        <f>+I71+1</f>
        <v>153</v>
      </c>
      <c r="J77" s="7">
        <f>+J71+1</f>
        <v>13</v>
      </c>
      <c r="K77" s="5" t="s">
        <v>32</v>
      </c>
      <c r="L77" s="5" t="s">
        <v>33</v>
      </c>
      <c r="M77" s="5" t="s">
        <v>38</v>
      </c>
      <c r="N77" s="5" t="s">
        <v>34</v>
      </c>
      <c r="O77" s="5" t="s">
        <v>35</v>
      </c>
      <c r="P77" s="5" t="s">
        <v>36</v>
      </c>
      <c r="Q77" s="5" t="str">
        <f>CONCATENATE("X",H77)</f>
        <v>X0</v>
      </c>
      <c r="R77" s="5" t="s">
        <v>37</v>
      </c>
    </row>
    <row r="78" spans="1:18" ht="15" x14ac:dyDescent="0.25">
      <c r="A78" s="131">
        <f ca="1">IF($E$2="X",0,IF(J79&gt;2,H77,J79))</f>
        <v>0</v>
      </c>
      <c r="B78" s="100"/>
      <c r="C78" s="123" t="str">
        <f ca="1">IF(PORTADA!$E$35="A",CONCATENATE(I78," ",G78),"")</f>
        <v>a)  0</v>
      </c>
      <c r="D78" s="102"/>
      <c r="G78" s="13">
        <f>IF(L81="FIN","",LOOKUP(I77,DATOS!A:A,DATOS!J:J))</f>
        <v>0</v>
      </c>
      <c r="I78" s="10" t="s">
        <v>44</v>
      </c>
      <c r="J78" s="5" t="s">
        <v>5</v>
      </c>
      <c r="K78" s="5">
        <f>IF(L78&gt;0,0,O78)</f>
        <v>0</v>
      </c>
      <c r="L78" s="5">
        <f>IF(O79&gt;0,1,0)</f>
        <v>0</v>
      </c>
      <c r="M78" s="5">
        <f>IF(L78=1,-1/COUNTA(P78:P81),0)</f>
        <v>0</v>
      </c>
      <c r="N78" s="5">
        <f>COUNTA(B78:B81)</f>
        <v>0</v>
      </c>
      <c r="O78" s="5">
        <f>COUNTIF(Q78:Q81,Q77)</f>
        <v>0</v>
      </c>
      <c r="P78" s="6" t="s">
        <v>0</v>
      </c>
      <c r="Q78" s="5" t="str">
        <f>CONCATENATE(B78,P78)</f>
        <v>A</v>
      </c>
      <c r="R78" s="5">
        <f>IF(O78&gt;0,O78+N78,N78*3)</f>
        <v>0</v>
      </c>
    </row>
    <row r="79" spans="1:18" ht="15" x14ac:dyDescent="0.25">
      <c r="A79" s="131"/>
      <c r="B79" s="100"/>
      <c r="C79" s="123" t="str">
        <f ca="1">IF(PORTADA!$E$35="A",CONCATENATE(I79," ",G79),"")</f>
        <v>b)  0</v>
      </c>
      <c r="D79" s="102"/>
      <c r="G79" s="13">
        <f>IF(L81="FIN","",LOOKUP(I77,DATOS!A:A,DATOS!K:K))</f>
        <v>0</v>
      </c>
      <c r="I79" s="10" t="s">
        <v>45</v>
      </c>
      <c r="J79" s="5">
        <f ca="1">IF(PORTADA!$E$35="A",R78,0)</f>
        <v>0</v>
      </c>
      <c r="K79" s="5"/>
      <c r="L79" s="5"/>
      <c r="M79" s="5"/>
      <c r="N79" s="5"/>
      <c r="O79" s="5">
        <f>N78-O78</f>
        <v>0</v>
      </c>
      <c r="P79" s="6" t="s">
        <v>1</v>
      </c>
      <c r="Q79" s="5" t="str">
        <f>CONCATENATE(B79,P79)</f>
        <v>B</v>
      </c>
      <c r="R79" s="5"/>
    </row>
    <row r="80" spans="1:18" ht="15" x14ac:dyDescent="0.25">
      <c r="A80" s="131"/>
      <c r="B80" s="100"/>
      <c r="C80" s="123" t="str">
        <f ca="1">IF(PORTADA!$E$35="A",CONCATENATE(I80," ",G80),"")</f>
        <v>c)  0</v>
      </c>
      <c r="D80" s="102"/>
      <c r="G80" s="13">
        <f>IF(L81="FIN","",LOOKUP(I77,DATOS!A:A,DATOS!L:L))</f>
        <v>0</v>
      </c>
      <c r="I80" s="10" t="s">
        <v>46</v>
      </c>
      <c r="J80" s="5"/>
      <c r="K80" s="5"/>
      <c r="L80" s="5"/>
      <c r="M80" s="5"/>
      <c r="N80" s="5"/>
      <c r="O80" s="5"/>
      <c r="P80" s="6" t="s">
        <v>2</v>
      </c>
      <c r="Q80" s="5" t="str">
        <f>CONCATENATE(B80,P80)</f>
        <v>C</v>
      </c>
      <c r="R80" s="5"/>
    </row>
    <row r="81" spans="1:18" ht="15" x14ac:dyDescent="0.25">
      <c r="A81" s="131"/>
      <c r="B81" s="100"/>
      <c r="C81" s="123" t="str">
        <f ca="1">IF(PORTADA!$E$35="A",CONCATENATE(I81," ",G81),"")</f>
        <v>d) 0</v>
      </c>
      <c r="D81" s="102"/>
      <c r="G81" s="13">
        <f>IF(L81="FIN","",LOOKUP(I77,DATOS!A:A,DATOS!M:M))</f>
        <v>0</v>
      </c>
      <c r="I81" s="10" t="s">
        <v>47</v>
      </c>
      <c r="J81" s="17">
        <f>LOOKUP(I77,DATOS!A:A,DATOS!F:F)</f>
        <v>13</v>
      </c>
      <c r="K81" s="18" t="str">
        <f>LOOKUP(I77,DATOS!A:A,DATOS!D:D)</f>
        <v>TEST 8</v>
      </c>
      <c r="L81" s="16" t="str">
        <f>IF(J81=J77,"","FIN")</f>
        <v/>
      </c>
      <c r="M81" s="5"/>
      <c r="N81" s="5"/>
      <c r="O81" s="5"/>
      <c r="P81" s="6" t="s">
        <v>3</v>
      </c>
      <c r="Q81" s="5" t="str">
        <f>CONCATENATE(B81,P81)</f>
        <v>D</v>
      </c>
      <c r="R81" s="5"/>
    </row>
    <row r="82" spans="1:18" ht="15" x14ac:dyDescent="0.25">
      <c r="A82" s="92"/>
      <c r="B82" s="103"/>
      <c r="C82" s="126"/>
      <c r="D82" s="104"/>
    </row>
    <row r="83" spans="1:18" ht="15" x14ac:dyDescent="0.25">
      <c r="A83" s="92"/>
      <c r="B83" s="97"/>
      <c r="C83" s="122" t="str">
        <f ca="1">IF(PORTADA!$E$35="A",CONCATENATE(J83,".- ",G83),"")</f>
        <v>14.- 0</v>
      </c>
      <c r="D83" s="99"/>
      <c r="E83" s="92"/>
      <c r="F83" s="92"/>
      <c r="G83" s="15">
        <f>IF(L87="FIN","",LOOKUP(I83,DATOS!A:A,DATOS!G:G))</f>
        <v>0</v>
      </c>
      <c r="H83" s="15">
        <f>IF(L87="FIN",0,LOOKUP(I83,DATOS!A:A,DATOS!N:N))</f>
        <v>0</v>
      </c>
      <c r="I83" s="10">
        <f>+I77+1</f>
        <v>154</v>
      </c>
      <c r="J83" s="7">
        <f>+J77+1</f>
        <v>14</v>
      </c>
      <c r="K83" s="5" t="s">
        <v>32</v>
      </c>
      <c r="L83" s="5" t="s">
        <v>33</v>
      </c>
      <c r="M83" s="5" t="s">
        <v>38</v>
      </c>
      <c r="N83" s="5" t="s">
        <v>34</v>
      </c>
      <c r="O83" s="5" t="s">
        <v>35</v>
      </c>
      <c r="P83" s="5" t="s">
        <v>36</v>
      </c>
      <c r="Q83" s="5" t="str">
        <f>CONCATENATE("X",H83)</f>
        <v>X0</v>
      </c>
      <c r="R83" s="5" t="s">
        <v>37</v>
      </c>
    </row>
    <row r="84" spans="1:18" ht="15" x14ac:dyDescent="0.25">
      <c r="A84" s="131">
        <f ca="1">IF($E$2="X",0,IF(J85&gt;2,H83,J85))</f>
        <v>0</v>
      </c>
      <c r="B84" s="100"/>
      <c r="C84" s="123" t="str">
        <f ca="1">IF(PORTADA!$E$35="A",CONCATENATE(I84," ",G84),"")</f>
        <v>a)  0</v>
      </c>
      <c r="D84" s="102"/>
      <c r="G84" s="13">
        <f>IF(L87="FIN","",LOOKUP(I83,DATOS!A:A,DATOS!J:J))</f>
        <v>0</v>
      </c>
      <c r="I84" s="10" t="s">
        <v>44</v>
      </c>
      <c r="J84" s="5" t="s">
        <v>5</v>
      </c>
      <c r="K84" s="5">
        <f>IF(L84&gt;0,0,O84)</f>
        <v>0</v>
      </c>
      <c r="L84" s="5">
        <f>IF(O85&gt;0,1,0)</f>
        <v>0</v>
      </c>
      <c r="M84" s="5">
        <f>IF(L84=1,-1/COUNTA(P84:P87),0)</f>
        <v>0</v>
      </c>
      <c r="N84" s="5">
        <f>COUNTA(B84:B87)</f>
        <v>0</v>
      </c>
      <c r="O84" s="5">
        <f>COUNTIF(Q84:Q87,Q83)</f>
        <v>0</v>
      </c>
      <c r="P84" s="6" t="s">
        <v>0</v>
      </c>
      <c r="Q84" s="5" t="str">
        <f>CONCATENATE(B84,P84)</f>
        <v>A</v>
      </c>
      <c r="R84" s="5">
        <f>IF(O84&gt;0,O84+N84,N84*3)</f>
        <v>0</v>
      </c>
    </row>
    <row r="85" spans="1:18" ht="15" x14ac:dyDescent="0.25">
      <c r="A85" s="131"/>
      <c r="B85" s="100"/>
      <c r="C85" s="123" t="str">
        <f ca="1">IF(PORTADA!$E$35="A",CONCATENATE(I85," ",G85),"")</f>
        <v>b)  0</v>
      </c>
      <c r="D85" s="102"/>
      <c r="G85" s="13">
        <f>IF(L87="FIN","",LOOKUP(I83,DATOS!A:A,DATOS!K:K))</f>
        <v>0</v>
      </c>
      <c r="I85" s="10" t="s">
        <v>45</v>
      </c>
      <c r="J85" s="5">
        <f ca="1">IF(PORTADA!$E$35="A",R84,0)</f>
        <v>0</v>
      </c>
      <c r="K85" s="5"/>
      <c r="L85" s="5"/>
      <c r="M85" s="5"/>
      <c r="N85" s="5"/>
      <c r="O85" s="5">
        <f>N84-O84</f>
        <v>0</v>
      </c>
      <c r="P85" s="6" t="s">
        <v>1</v>
      </c>
      <c r="Q85" s="5" t="str">
        <f>CONCATENATE(B85,P85)</f>
        <v>B</v>
      </c>
      <c r="R85" s="5"/>
    </row>
    <row r="86" spans="1:18" ht="15" x14ac:dyDescent="0.25">
      <c r="A86" s="131"/>
      <c r="B86" s="100"/>
      <c r="C86" s="123" t="str">
        <f ca="1">IF(PORTADA!$E$35="A",CONCATENATE(I86," ",G86),"")</f>
        <v>c)  0</v>
      </c>
      <c r="D86" s="102"/>
      <c r="G86" s="13">
        <f>IF(L87="FIN","",LOOKUP(I83,DATOS!A:A,DATOS!L:L))</f>
        <v>0</v>
      </c>
      <c r="I86" s="10" t="s">
        <v>46</v>
      </c>
      <c r="J86" s="5"/>
      <c r="K86" s="5"/>
      <c r="L86" s="5"/>
      <c r="M86" s="5"/>
      <c r="N86" s="5"/>
      <c r="O86" s="5"/>
      <c r="P86" s="6" t="s">
        <v>2</v>
      </c>
      <c r="Q86" s="5" t="str">
        <f>CONCATENATE(B86,P86)</f>
        <v>C</v>
      </c>
      <c r="R86" s="5"/>
    </row>
    <row r="87" spans="1:18" ht="15" x14ac:dyDescent="0.25">
      <c r="A87" s="131"/>
      <c r="B87" s="100"/>
      <c r="C87" s="123" t="str">
        <f ca="1">IF(PORTADA!$E$35="A",CONCATENATE(I87," ",G87),"")</f>
        <v>d) 0</v>
      </c>
      <c r="D87" s="102"/>
      <c r="G87" s="13">
        <f>IF(L87="FIN","",LOOKUP(I83,DATOS!A:A,DATOS!M:M))</f>
        <v>0</v>
      </c>
      <c r="I87" s="10" t="s">
        <v>47</v>
      </c>
      <c r="J87" s="17">
        <f>LOOKUP(I83,DATOS!A:A,DATOS!F:F)</f>
        <v>14</v>
      </c>
      <c r="K87" s="18" t="str">
        <f>LOOKUP(I83,DATOS!A:A,DATOS!D:D)</f>
        <v>TEST 8</v>
      </c>
      <c r="L87" s="16" t="str">
        <f>IF(J87=J83,"","FIN")</f>
        <v/>
      </c>
      <c r="M87" s="5"/>
      <c r="N87" s="5"/>
      <c r="O87" s="5"/>
      <c r="P87" s="6" t="s">
        <v>3</v>
      </c>
      <c r="Q87" s="5" t="str">
        <f>CONCATENATE(B87,P87)</f>
        <v>D</v>
      </c>
      <c r="R87" s="5"/>
    </row>
    <row r="88" spans="1:18" ht="15" x14ac:dyDescent="0.25">
      <c r="A88" s="92"/>
      <c r="B88" s="103"/>
      <c r="C88" s="126"/>
      <c r="D88" s="104"/>
    </row>
    <row r="89" spans="1:18" ht="15" x14ac:dyDescent="0.25">
      <c r="A89" s="92"/>
      <c r="B89" s="97"/>
      <c r="C89" s="122" t="str">
        <f ca="1">IF(PORTADA!$E$35="A",CONCATENATE(J89,".- ",G89),"")</f>
        <v>15.- 0</v>
      </c>
      <c r="D89" s="99"/>
      <c r="E89" s="92"/>
      <c r="F89" s="92"/>
      <c r="G89" s="15">
        <f>IF(L93="FIN","",LOOKUP(I89,DATOS!A:A,DATOS!G:G))</f>
        <v>0</v>
      </c>
      <c r="H89" s="15">
        <f>IF(L93="FIN",0,LOOKUP(I89,DATOS!A:A,DATOS!N:N))</f>
        <v>0</v>
      </c>
      <c r="I89" s="10">
        <f>+I83+1</f>
        <v>155</v>
      </c>
      <c r="J89" s="7">
        <f>+J83+1</f>
        <v>15</v>
      </c>
      <c r="K89" s="5" t="s">
        <v>32</v>
      </c>
      <c r="L89" s="5" t="s">
        <v>33</v>
      </c>
      <c r="M89" s="5" t="s">
        <v>38</v>
      </c>
      <c r="N89" s="5" t="s">
        <v>34</v>
      </c>
      <c r="O89" s="5" t="s">
        <v>35</v>
      </c>
      <c r="P89" s="5" t="s">
        <v>36</v>
      </c>
      <c r="Q89" s="5" t="str">
        <f>CONCATENATE("X",H89)</f>
        <v>X0</v>
      </c>
      <c r="R89" s="5" t="s">
        <v>37</v>
      </c>
    </row>
    <row r="90" spans="1:18" ht="15" x14ac:dyDescent="0.25">
      <c r="A90" s="131">
        <f ca="1">IF($E$2="X",0,IF(J91&gt;2,H89,J91))</f>
        <v>0</v>
      </c>
      <c r="B90" s="100"/>
      <c r="C90" s="123" t="str">
        <f ca="1">IF(PORTADA!$E$35="A",CONCATENATE(I90," ",G90),"")</f>
        <v>a)  0</v>
      </c>
      <c r="D90" s="102"/>
      <c r="G90" s="13">
        <f>IF(L93="FIN","",LOOKUP(I89,DATOS!A:A,DATOS!J:J))</f>
        <v>0</v>
      </c>
      <c r="I90" s="10" t="s">
        <v>44</v>
      </c>
      <c r="J90" s="5" t="s">
        <v>5</v>
      </c>
      <c r="K90" s="5">
        <f>IF(L90&gt;0,0,O90)</f>
        <v>0</v>
      </c>
      <c r="L90" s="5">
        <f>IF(O91&gt;0,1,0)</f>
        <v>0</v>
      </c>
      <c r="M90" s="5">
        <f>IF(L90=1,-1/COUNTA(P90:P93),0)</f>
        <v>0</v>
      </c>
      <c r="N90" s="5">
        <f>COUNTA(B90:B93)</f>
        <v>0</v>
      </c>
      <c r="O90" s="5">
        <f>COUNTIF(Q90:Q93,Q89)</f>
        <v>0</v>
      </c>
      <c r="P90" s="6" t="s">
        <v>0</v>
      </c>
      <c r="Q90" s="5" t="str">
        <f>CONCATENATE(B90,P90)</f>
        <v>A</v>
      </c>
      <c r="R90" s="5">
        <f>IF(O90&gt;0,O90+N90,N90*3)</f>
        <v>0</v>
      </c>
    </row>
    <row r="91" spans="1:18" ht="15" x14ac:dyDescent="0.25">
      <c r="A91" s="131"/>
      <c r="B91" s="100"/>
      <c r="C91" s="123" t="str">
        <f ca="1">IF(PORTADA!$E$35="A",CONCATENATE(I91," ",G91),"")</f>
        <v>b)  0</v>
      </c>
      <c r="D91" s="102"/>
      <c r="G91" s="13">
        <f>IF(L93="FIN","",LOOKUP(I89,DATOS!A:A,DATOS!K:K))</f>
        <v>0</v>
      </c>
      <c r="I91" s="10" t="s">
        <v>45</v>
      </c>
      <c r="J91" s="5">
        <f ca="1">IF(PORTADA!$E$35="A",R90,0)</f>
        <v>0</v>
      </c>
      <c r="K91" s="5"/>
      <c r="L91" s="5"/>
      <c r="M91" s="5"/>
      <c r="N91" s="5"/>
      <c r="O91" s="5">
        <f>N90-O90</f>
        <v>0</v>
      </c>
      <c r="P91" s="6" t="s">
        <v>1</v>
      </c>
      <c r="Q91" s="5" t="str">
        <f>CONCATENATE(B91,P91)</f>
        <v>B</v>
      </c>
      <c r="R91" s="5"/>
    </row>
    <row r="92" spans="1:18" ht="15" x14ac:dyDescent="0.25">
      <c r="A92" s="131"/>
      <c r="B92" s="100"/>
      <c r="C92" s="123" t="str">
        <f ca="1">IF(PORTADA!$E$35="A",CONCATENATE(I92," ",G92),"")</f>
        <v>c)  0</v>
      </c>
      <c r="D92" s="102"/>
      <c r="G92" s="13">
        <f>IF(L93="FIN","",LOOKUP(I89,DATOS!A:A,DATOS!L:L))</f>
        <v>0</v>
      </c>
      <c r="I92" s="10" t="s">
        <v>46</v>
      </c>
      <c r="J92" s="5"/>
      <c r="K92" s="5"/>
      <c r="L92" s="5"/>
      <c r="M92" s="5"/>
      <c r="N92" s="5"/>
      <c r="O92" s="5"/>
      <c r="P92" s="6" t="s">
        <v>2</v>
      </c>
      <c r="Q92" s="5" t="str">
        <f>CONCATENATE(B92,P92)</f>
        <v>C</v>
      </c>
      <c r="R92" s="5"/>
    </row>
    <row r="93" spans="1:18" ht="15" x14ac:dyDescent="0.25">
      <c r="A93" s="131"/>
      <c r="B93" s="100"/>
      <c r="C93" s="123" t="str">
        <f ca="1">IF(PORTADA!$E$35="A",CONCATENATE(I93," ",G93),"")</f>
        <v>d) 0</v>
      </c>
      <c r="D93" s="102"/>
      <c r="G93" s="13">
        <f>IF(L93="FIN","",LOOKUP(I89,DATOS!A:A,DATOS!M:M))</f>
        <v>0</v>
      </c>
      <c r="I93" s="10" t="s">
        <v>47</v>
      </c>
      <c r="J93" s="17">
        <f>LOOKUP(I89,DATOS!A:A,DATOS!F:F)</f>
        <v>15</v>
      </c>
      <c r="K93" s="18" t="str">
        <f>LOOKUP(I89,DATOS!A:A,DATOS!D:D)</f>
        <v>TEST 8</v>
      </c>
      <c r="L93" s="16" t="str">
        <f>IF(J93=J89,"","FIN")</f>
        <v/>
      </c>
      <c r="M93" s="5"/>
      <c r="N93" s="5"/>
      <c r="O93" s="5"/>
      <c r="P93" s="6" t="s">
        <v>3</v>
      </c>
      <c r="Q93" s="5" t="str">
        <f>CONCATENATE(B93,P93)</f>
        <v>D</v>
      </c>
      <c r="R93" s="5"/>
    </row>
    <row r="94" spans="1:18" ht="15" x14ac:dyDescent="0.25">
      <c r="A94" s="92"/>
      <c r="B94" s="103"/>
      <c r="C94" s="126"/>
      <c r="D94" s="104"/>
    </row>
    <row r="95" spans="1:18" ht="15" x14ac:dyDescent="0.25">
      <c r="A95" s="92"/>
      <c r="B95" s="97"/>
      <c r="C95" s="122" t="str">
        <f ca="1">IF(PORTADA!$E$35="A",CONCATENATE(J95,".- ",G95),"")</f>
        <v>16.- 0</v>
      </c>
      <c r="D95" s="99"/>
      <c r="E95" s="92"/>
      <c r="F95" s="92"/>
      <c r="G95" s="15">
        <f>IF(L99="FIN","",LOOKUP(I95,DATOS!A:A,DATOS!G:G))</f>
        <v>0</v>
      </c>
      <c r="H95" s="15">
        <f>IF(L99="FIN",0,LOOKUP(I95,DATOS!A:A,DATOS!N:N))</f>
        <v>0</v>
      </c>
      <c r="I95" s="10">
        <f>+I89+1</f>
        <v>156</v>
      </c>
      <c r="J95" s="7">
        <f>+J89+1</f>
        <v>16</v>
      </c>
      <c r="K95" s="5" t="s">
        <v>32</v>
      </c>
      <c r="L95" s="5" t="s">
        <v>33</v>
      </c>
      <c r="M95" s="5" t="s">
        <v>38</v>
      </c>
      <c r="N95" s="5" t="s">
        <v>34</v>
      </c>
      <c r="O95" s="5" t="s">
        <v>35</v>
      </c>
      <c r="P95" s="5" t="s">
        <v>36</v>
      </c>
      <c r="Q95" s="5" t="str">
        <f>CONCATENATE("X",H95)</f>
        <v>X0</v>
      </c>
      <c r="R95" s="5" t="s">
        <v>37</v>
      </c>
    </row>
    <row r="96" spans="1:18" ht="15" x14ac:dyDescent="0.25">
      <c r="A96" s="131">
        <f ca="1">IF($E$2="X",0,IF(J97&gt;2,H95,J97))</f>
        <v>0</v>
      </c>
      <c r="B96" s="100"/>
      <c r="C96" s="123" t="str">
        <f ca="1">IF(PORTADA!$E$35="A",CONCATENATE(I96," ",G96),"")</f>
        <v>a)  0</v>
      </c>
      <c r="D96" s="102"/>
      <c r="G96" s="13">
        <f>IF(L99="FIN","",LOOKUP(I95,DATOS!A:A,DATOS!J:J))</f>
        <v>0</v>
      </c>
      <c r="I96" s="10" t="s">
        <v>44</v>
      </c>
      <c r="J96" s="5" t="s">
        <v>5</v>
      </c>
      <c r="K96" s="5">
        <f>IF(L96&gt;0,0,O96)</f>
        <v>0</v>
      </c>
      <c r="L96" s="5">
        <f>IF(O97&gt;0,1,0)</f>
        <v>0</v>
      </c>
      <c r="M96" s="5">
        <f>IF(L96=1,-1/COUNTA(P96:P99),0)</f>
        <v>0</v>
      </c>
      <c r="N96" s="5">
        <f>COUNTA(B96:B99)</f>
        <v>0</v>
      </c>
      <c r="O96" s="5">
        <f>COUNTIF(Q96:Q99,Q95)</f>
        <v>0</v>
      </c>
      <c r="P96" s="6" t="s">
        <v>0</v>
      </c>
      <c r="Q96" s="5" t="str">
        <f>CONCATENATE(B96,P96)</f>
        <v>A</v>
      </c>
      <c r="R96" s="5">
        <f>IF(O96&gt;0,O96+N96,N96*3)</f>
        <v>0</v>
      </c>
    </row>
    <row r="97" spans="1:18" ht="15" x14ac:dyDescent="0.25">
      <c r="A97" s="131"/>
      <c r="B97" s="100"/>
      <c r="C97" s="123" t="str">
        <f ca="1">IF(PORTADA!$E$35="A",CONCATENATE(I97," ",G97),"")</f>
        <v>b)  0</v>
      </c>
      <c r="D97" s="102"/>
      <c r="G97" s="13">
        <f>IF(L99="FIN","",LOOKUP(I95,DATOS!A:A,DATOS!K:K))</f>
        <v>0</v>
      </c>
      <c r="I97" s="10" t="s">
        <v>45</v>
      </c>
      <c r="J97" s="5">
        <f ca="1">IF(PORTADA!$E$35="A",R96,0)</f>
        <v>0</v>
      </c>
      <c r="K97" s="5"/>
      <c r="L97" s="5"/>
      <c r="M97" s="5"/>
      <c r="N97" s="5"/>
      <c r="O97" s="5">
        <f>N96-O96</f>
        <v>0</v>
      </c>
      <c r="P97" s="6" t="s">
        <v>1</v>
      </c>
      <c r="Q97" s="5" t="str">
        <f>CONCATENATE(B97,P97)</f>
        <v>B</v>
      </c>
      <c r="R97" s="5"/>
    </row>
    <row r="98" spans="1:18" ht="15" x14ac:dyDescent="0.25">
      <c r="A98" s="131"/>
      <c r="B98" s="100"/>
      <c r="C98" s="123" t="str">
        <f ca="1">IF(PORTADA!$E$35="A",CONCATENATE(I98," ",G98),"")</f>
        <v>c)  0</v>
      </c>
      <c r="D98" s="102"/>
      <c r="G98" s="13">
        <f>IF(L99="FIN","",LOOKUP(I95,DATOS!A:A,DATOS!L:L))</f>
        <v>0</v>
      </c>
      <c r="I98" s="10" t="s">
        <v>46</v>
      </c>
      <c r="J98" s="5"/>
      <c r="K98" s="5"/>
      <c r="L98" s="5"/>
      <c r="M98" s="5"/>
      <c r="N98" s="5"/>
      <c r="O98" s="5"/>
      <c r="P98" s="6" t="s">
        <v>2</v>
      </c>
      <c r="Q98" s="5" t="str">
        <f>CONCATENATE(B98,P98)</f>
        <v>C</v>
      </c>
      <c r="R98" s="5"/>
    </row>
    <row r="99" spans="1:18" ht="15" x14ac:dyDescent="0.25">
      <c r="A99" s="131"/>
      <c r="B99" s="100"/>
      <c r="C99" s="123" t="str">
        <f ca="1">IF(PORTADA!$E$35="A",CONCATENATE(I99," ",G99),"")</f>
        <v>d) 0</v>
      </c>
      <c r="D99" s="102"/>
      <c r="G99" s="13">
        <f>IF(L99="FIN","",LOOKUP(I95,DATOS!A:A,DATOS!M:M))</f>
        <v>0</v>
      </c>
      <c r="I99" s="10" t="s">
        <v>47</v>
      </c>
      <c r="J99" s="17">
        <f>LOOKUP(I95,DATOS!A:A,DATOS!F:F)</f>
        <v>16</v>
      </c>
      <c r="K99" s="18" t="str">
        <f>LOOKUP(I95,DATOS!A:A,DATOS!D:D)</f>
        <v>TEST 8</v>
      </c>
      <c r="L99" s="16" t="str">
        <f>IF(J99=J95,"","FIN")</f>
        <v/>
      </c>
      <c r="M99" s="5"/>
      <c r="N99" s="5"/>
      <c r="O99" s="5"/>
      <c r="P99" s="6" t="s">
        <v>3</v>
      </c>
      <c r="Q99" s="5" t="str">
        <f>CONCATENATE(B99,P99)</f>
        <v>D</v>
      </c>
      <c r="R99" s="5"/>
    </row>
    <row r="100" spans="1:18" ht="15" x14ac:dyDescent="0.25">
      <c r="A100" s="92"/>
      <c r="B100" s="103"/>
      <c r="C100" s="126"/>
      <c r="D100" s="104"/>
    </row>
    <row r="101" spans="1:18" ht="15" x14ac:dyDescent="0.25">
      <c r="A101" s="92"/>
      <c r="B101" s="97"/>
      <c r="C101" s="122" t="str">
        <f ca="1">IF(PORTADA!$E$35="A",CONCATENATE(J101,".- ",G101),"")</f>
        <v>17.- 0</v>
      </c>
      <c r="D101" s="99"/>
      <c r="E101" s="92"/>
      <c r="F101" s="92"/>
      <c r="G101" s="15">
        <f>IF(L105="FIN","",LOOKUP(I101,DATOS!A:A,DATOS!G:G))</f>
        <v>0</v>
      </c>
      <c r="H101" s="15">
        <f>IF(L105="FIN",0,LOOKUP(I101,DATOS!A:A,DATOS!N:N))</f>
        <v>0</v>
      </c>
      <c r="I101" s="10">
        <f>+I95+1</f>
        <v>157</v>
      </c>
      <c r="J101" s="7">
        <f>+J95+1</f>
        <v>17</v>
      </c>
      <c r="K101" s="5" t="s">
        <v>32</v>
      </c>
      <c r="L101" s="5" t="s">
        <v>33</v>
      </c>
      <c r="M101" s="5" t="s">
        <v>38</v>
      </c>
      <c r="N101" s="5" t="s">
        <v>34</v>
      </c>
      <c r="O101" s="5" t="s">
        <v>35</v>
      </c>
      <c r="P101" s="5" t="s">
        <v>36</v>
      </c>
      <c r="Q101" s="5" t="str">
        <f>CONCATENATE("X",H101)</f>
        <v>X0</v>
      </c>
      <c r="R101" s="5" t="s">
        <v>37</v>
      </c>
    </row>
    <row r="102" spans="1:18" ht="15" x14ac:dyDescent="0.25">
      <c r="A102" s="131">
        <f ca="1">IF($E$2="X",0,IF(J103&gt;2,H101,J103))</f>
        <v>0</v>
      </c>
      <c r="B102" s="100"/>
      <c r="C102" s="123" t="str">
        <f ca="1">IF(PORTADA!$E$35="A",CONCATENATE(I102," ",G102),"")</f>
        <v>a)  0</v>
      </c>
      <c r="D102" s="102"/>
      <c r="G102" s="13">
        <f>IF(L105="FIN","",LOOKUP(I101,DATOS!A:A,DATOS!J:J))</f>
        <v>0</v>
      </c>
      <c r="I102" s="10" t="s">
        <v>44</v>
      </c>
      <c r="J102" s="5" t="s">
        <v>5</v>
      </c>
      <c r="K102" s="5">
        <f>IF(L102&gt;0,0,O102)</f>
        <v>0</v>
      </c>
      <c r="L102" s="5">
        <f>IF(O103&gt;0,1,0)</f>
        <v>0</v>
      </c>
      <c r="M102" s="5">
        <f>IF(L102=1,-1/COUNTA(P102:P105),0)</f>
        <v>0</v>
      </c>
      <c r="N102" s="5">
        <f>COUNTA(B102:B105)</f>
        <v>0</v>
      </c>
      <c r="O102" s="5">
        <f>COUNTIF(Q102:Q105,Q101)</f>
        <v>0</v>
      </c>
      <c r="P102" s="6" t="s">
        <v>0</v>
      </c>
      <c r="Q102" s="5" t="str">
        <f>CONCATENATE(B102,P102)</f>
        <v>A</v>
      </c>
      <c r="R102" s="5">
        <f>IF(O102&gt;0,O102+N102,N102*3)</f>
        <v>0</v>
      </c>
    </row>
    <row r="103" spans="1:18" ht="15" x14ac:dyDescent="0.25">
      <c r="A103" s="131"/>
      <c r="B103" s="100"/>
      <c r="C103" s="123" t="str">
        <f ca="1">IF(PORTADA!$E$35="A",CONCATENATE(I103," ",G103),"")</f>
        <v>b)  0</v>
      </c>
      <c r="D103" s="102"/>
      <c r="G103" s="13">
        <f>IF(L105="FIN","",LOOKUP(I101,DATOS!A:A,DATOS!K:K))</f>
        <v>0</v>
      </c>
      <c r="I103" s="10" t="s">
        <v>45</v>
      </c>
      <c r="J103" s="5">
        <f ca="1">IF(PORTADA!$E$35="A",R102,0)</f>
        <v>0</v>
      </c>
      <c r="K103" s="5"/>
      <c r="L103" s="5"/>
      <c r="M103" s="5"/>
      <c r="N103" s="5"/>
      <c r="O103" s="5">
        <f>N102-O102</f>
        <v>0</v>
      </c>
      <c r="P103" s="6" t="s">
        <v>1</v>
      </c>
      <c r="Q103" s="5" t="str">
        <f>CONCATENATE(B103,P103)</f>
        <v>B</v>
      </c>
      <c r="R103" s="5"/>
    </row>
    <row r="104" spans="1:18" ht="15" x14ac:dyDescent="0.25">
      <c r="A104" s="131"/>
      <c r="B104" s="100"/>
      <c r="C104" s="123" t="str">
        <f ca="1">IF(PORTADA!$E$35="A",CONCATENATE(I104," ",G104),"")</f>
        <v>c)  0</v>
      </c>
      <c r="D104" s="102"/>
      <c r="G104" s="13">
        <f>IF(L105="FIN","",LOOKUP(I101,DATOS!A:A,DATOS!L:L))</f>
        <v>0</v>
      </c>
      <c r="I104" s="10" t="s">
        <v>46</v>
      </c>
      <c r="J104" s="5"/>
      <c r="K104" s="5"/>
      <c r="L104" s="5"/>
      <c r="M104" s="5"/>
      <c r="N104" s="5"/>
      <c r="O104" s="5"/>
      <c r="P104" s="6" t="s">
        <v>2</v>
      </c>
      <c r="Q104" s="5" t="str">
        <f>CONCATENATE(B104,P104)</f>
        <v>C</v>
      </c>
      <c r="R104" s="5"/>
    </row>
    <row r="105" spans="1:18" ht="15" x14ac:dyDescent="0.25">
      <c r="A105" s="131"/>
      <c r="B105" s="100"/>
      <c r="C105" s="123" t="str">
        <f ca="1">IF(PORTADA!$E$35="A",CONCATENATE(I105," ",G105),"")</f>
        <v>d) 0</v>
      </c>
      <c r="D105" s="102"/>
      <c r="G105" s="13">
        <f>IF(L105="FIN","",LOOKUP(I101,DATOS!A:A,DATOS!M:M))</f>
        <v>0</v>
      </c>
      <c r="I105" s="10" t="s">
        <v>47</v>
      </c>
      <c r="J105" s="17">
        <f>LOOKUP(I101,DATOS!A:A,DATOS!F:F)</f>
        <v>17</v>
      </c>
      <c r="K105" s="18" t="str">
        <f>LOOKUP(I101,DATOS!A:A,DATOS!D:D)</f>
        <v>TEST 8</v>
      </c>
      <c r="L105" s="16" t="str">
        <f>IF(J105=J101,"","FIN")</f>
        <v/>
      </c>
      <c r="M105" s="5"/>
      <c r="N105" s="5"/>
      <c r="O105" s="5"/>
      <c r="P105" s="6" t="s">
        <v>3</v>
      </c>
      <c r="Q105" s="5" t="str">
        <f>CONCATENATE(B105,P105)</f>
        <v>D</v>
      </c>
      <c r="R105" s="5"/>
    </row>
    <row r="106" spans="1:18" ht="15" x14ac:dyDescent="0.25">
      <c r="A106" s="92"/>
      <c r="B106" s="103"/>
      <c r="C106" s="126"/>
      <c r="D106" s="104"/>
    </row>
    <row r="107" spans="1:18" ht="15" x14ac:dyDescent="0.25">
      <c r="A107" s="92"/>
      <c r="B107" s="97"/>
      <c r="C107" s="122" t="str">
        <f ca="1">IF(PORTADA!$E$35="A",CONCATENATE(J107,".- ",G107),"")</f>
        <v>18.- 0</v>
      </c>
      <c r="D107" s="99"/>
      <c r="E107" s="92"/>
      <c r="F107" s="92"/>
      <c r="G107" s="15">
        <f>IF(L111="FIN","",LOOKUP(I107,DATOS!A:A,DATOS!G:G))</f>
        <v>0</v>
      </c>
      <c r="H107" s="15">
        <f>IF(L111="FIN",0,LOOKUP(I107,DATOS!A:A,DATOS!N:N))</f>
        <v>0</v>
      </c>
      <c r="I107" s="10">
        <f>+I101+1</f>
        <v>158</v>
      </c>
      <c r="J107" s="7">
        <f>+J101+1</f>
        <v>18</v>
      </c>
      <c r="K107" s="5" t="s">
        <v>32</v>
      </c>
      <c r="L107" s="5" t="s">
        <v>33</v>
      </c>
      <c r="M107" s="5" t="s">
        <v>38</v>
      </c>
      <c r="N107" s="5" t="s">
        <v>34</v>
      </c>
      <c r="O107" s="5" t="s">
        <v>35</v>
      </c>
      <c r="P107" s="5" t="s">
        <v>36</v>
      </c>
      <c r="Q107" s="5" t="str">
        <f>CONCATENATE("X",H107)</f>
        <v>X0</v>
      </c>
      <c r="R107" s="5" t="s">
        <v>37</v>
      </c>
    </row>
    <row r="108" spans="1:18" ht="15" x14ac:dyDescent="0.25">
      <c r="A108" s="131">
        <f ca="1">IF($E$2="X",0,IF(J109&gt;2,H107,J109))</f>
        <v>0</v>
      </c>
      <c r="B108" s="100"/>
      <c r="C108" s="123" t="str">
        <f ca="1">IF(PORTADA!$E$35="A",CONCATENATE(I108," ",G108),"")</f>
        <v>a)  0</v>
      </c>
      <c r="D108" s="102"/>
      <c r="G108" s="13">
        <f>IF(L111="FIN","",LOOKUP(I107,DATOS!A:A,DATOS!J:J))</f>
        <v>0</v>
      </c>
      <c r="I108" s="10" t="s">
        <v>44</v>
      </c>
      <c r="J108" s="5" t="s">
        <v>5</v>
      </c>
      <c r="K108" s="5">
        <f>IF(L108&gt;0,0,O108)</f>
        <v>0</v>
      </c>
      <c r="L108" s="5">
        <f>IF(O109&gt;0,1,0)</f>
        <v>0</v>
      </c>
      <c r="M108" s="5">
        <f>IF(L108=1,-1/COUNTA(P108:P111),0)</f>
        <v>0</v>
      </c>
      <c r="N108" s="5">
        <f>COUNTA(B108:B111)</f>
        <v>0</v>
      </c>
      <c r="O108" s="5">
        <f>COUNTIF(Q108:Q111,Q107)</f>
        <v>0</v>
      </c>
      <c r="P108" s="6" t="s">
        <v>0</v>
      </c>
      <c r="Q108" s="5" t="str">
        <f>CONCATENATE(B108,P108)</f>
        <v>A</v>
      </c>
      <c r="R108" s="5">
        <f>IF(O108&gt;0,O108+N108,N108*3)</f>
        <v>0</v>
      </c>
    </row>
    <row r="109" spans="1:18" ht="15" x14ac:dyDescent="0.25">
      <c r="A109" s="131"/>
      <c r="B109" s="100"/>
      <c r="C109" s="123" t="str">
        <f ca="1">IF(PORTADA!$E$35="A",CONCATENATE(I109," ",G109),"")</f>
        <v>b)  0</v>
      </c>
      <c r="D109" s="102"/>
      <c r="G109" s="13">
        <f>IF(L111="FIN","",LOOKUP(I107,DATOS!A:A,DATOS!K:K))</f>
        <v>0</v>
      </c>
      <c r="I109" s="10" t="s">
        <v>45</v>
      </c>
      <c r="J109" s="5">
        <f ca="1">IF(PORTADA!$E$35="A",R108,0)</f>
        <v>0</v>
      </c>
      <c r="K109" s="5"/>
      <c r="L109" s="5"/>
      <c r="M109" s="5"/>
      <c r="N109" s="5"/>
      <c r="O109" s="5">
        <f>N108-O108</f>
        <v>0</v>
      </c>
      <c r="P109" s="6" t="s">
        <v>1</v>
      </c>
      <c r="Q109" s="5" t="str">
        <f>CONCATENATE(B109,P109)</f>
        <v>B</v>
      </c>
      <c r="R109" s="5"/>
    </row>
    <row r="110" spans="1:18" ht="15" x14ac:dyDescent="0.25">
      <c r="A110" s="131"/>
      <c r="B110" s="100"/>
      <c r="C110" s="123" t="str">
        <f ca="1">IF(PORTADA!$E$35="A",CONCATENATE(I110," ",G110),"")</f>
        <v>c)  0</v>
      </c>
      <c r="D110" s="102"/>
      <c r="G110" s="13">
        <f>IF(L111="FIN","",LOOKUP(I107,DATOS!A:A,DATOS!L:L))</f>
        <v>0</v>
      </c>
      <c r="I110" s="10" t="s">
        <v>46</v>
      </c>
      <c r="J110" s="5"/>
      <c r="K110" s="5"/>
      <c r="L110" s="5"/>
      <c r="M110" s="5"/>
      <c r="N110" s="5"/>
      <c r="O110" s="5"/>
      <c r="P110" s="6" t="s">
        <v>2</v>
      </c>
      <c r="Q110" s="5" t="str">
        <f>CONCATENATE(B110,P110)</f>
        <v>C</v>
      </c>
      <c r="R110" s="5"/>
    </row>
    <row r="111" spans="1:18" ht="15" x14ac:dyDescent="0.25">
      <c r="A111" s="131"/>
      <c r="B111" s="100"/>
      <c r="C111" s="123" t="str">
        <f ca="1">IF(PORTADA!$E$35="A",CONCATENATE(I111," ",G111),"")</f>
        <v>d) 0</v>
      </c>
      <c r="D111" s="102"/>
      <c r="G111" s="13">
        <f>IF(L111="FIN","",LOOKUP(I107,DATOS!A:A,DATOS!M:M))</f>
        <v>0</v>
      </c>
      <c r="I111" s="10" t="s">
        <v>47</v>
      </c>
      <c r="J111" s="17">
        <f>LOOKUP(I107,DATOS!A:A,DATOS!F:F)</f>
        <v>18</v>
      </c>
      <c r="K111" s="18" t="str">
        <f>LOOKUP(I107,DATOS!A:A,DATOS!D:D)</f>
        <v>TEST 8</v>
      </c>
      <c r="L111" s="16" t="str">
        <f>IF(J111=J107,"","FIN")</f>
        <v/>
      </c>
      <c r="M111" s="5"/>
      <c r="N111" s="5"/>
      <c r="O111" s="5"/>
      <c r="P111" s="6" t="s">
        <v>3</v>
      </c>
      <c r="Q111" s="5" t="str">
        <f>CONCATENATE(B111,P111)</f>
        <v>D</v>
      </c>
      <c r="R111" s="5"/>
    </row>
    <row r="112" spans="1:18" ht="15" x14ac:dyDescent="0.25">
      <c r="A112" s="92"/>
      <c r="B112" s="103"/>
      <c r="C112" s="126"/>
      <c r="D112" s="104"/>
    </row>
    <row r="113" spans="1:18" ht="15" x14ac:dyDescent="0.25">
      <c r="A113" s="92"/>
      <c r="B113" s="97"/>
      <c r="C113" s="122" t="str">
        <f ca="1">IF(PORTADA!$E$35="A",CONCATENATE(J113,".- ",G113),"")</f>
        <v>19.- 0</v>
      </c>
      <c r="D113" s="99"/>
      <c r="E113" s="92"/>
      <c r="F113" s="92"/>
      <c r="G113" s="15">
        <f>IF(L117="FIN","",LOOKUP(I113,DATOS!A:A,DATOS!G:G))</f>
        <v>0</v>
      </c>
      <c r="H113" s="15">
        <f>IF(L117="FIN",0,LOOKUP(I113,DATOS!A:A,DATOS!N:N))</f>
        <v>0</v>
      </c>
      <c r="I113" s="10">
        <f>+I107+1</f>
        <v>159</v>
      </c>
      <c r="J113" s="7">
        <f>+J107+1</f>
        <v>19</v>
      </c>
      <c r="K113" s="5" t="s">
        <v>32</v>
      </c>
      <c r="L113" s="5" t="s">
        <v>33</v>
      </c>
      <c r="M113" s="5" t="s">
        <v>38</v>
      </c>
      <c r="N113" s="5" t="s">
        <v>34</v>
      </c>
      <c r="O113" s="5" t="s">
        <v>35</v>
      </c>
      <c r="P113" s="5" t="s">
        <v>36</v>
      </c>
      <c r="Q113" s="5" t="str">
        <f>CONCATENATE("X",H113)</f>
        <v>X0</v>
      </c>
      <c r="R113" s="5" t="s">
        <v>37</v>
      </c>
    </row>
    <row r="114" spans="1:18" ht="15" x14ac:dyDescent="0.25">
      <c r="A114" s="131">
        <f ca="1">IF($E$2="X",0,IF(J115&gt;2,H113,J115))</f>
        <v>0</v>
      </c>
      <c r="B114" s="100"/>
      <c r="C114" s="123" t="str">
        <f ca="1">IF(PORTADA!$E$35="A",CONCATENATE(I114," ",G114),"")</f>
        <v>a)  0</v>
      </c>
      <c r="D114" s="102"/>
      <c r="G114" s="13">
        <f>IF(L117="FIN","",LOOKUP(I113,DATOS!A:A,DATOS!J:J))</f>
        <v>0</v>
      </c>
      <c r="I114" s="10" t="s">
        <v>44</v>
      </c>
      <c r="J114" s="5" t="s">
        <v>5</v>
      </c>
      <c r="K114" s="5">
        <f>IF(L114&gt;0,0,O114)</f>
        <v>0</v>
      </c>
      <c r="L114" s="5">
        <f>IF(O115&gt;0,1,0)</f>
        <v>0</v>
      </c>
      <c r="M114" s="5">
        <f>IF(L114=1,-1/COUNTA(P114:P117),0)</f>
        <v>0</v>
      </c>
      <c r="N114" s="5">
        <f>COUNTA(B114:B117)</f>
        <v>0</v>
      </c>
      <c r="O114" s="5">
        <f>COUNTIF(Q114:Q117,Q113)</f>
        <v>0</v>
      </c>
      <c r="P114" s="6" t="s">
        <v>0</v>
      </c>
      <c r="Q114" s="5" t="str">
        <f>CONCATENATE(B114,P114)</f>
        <v>A</v>
      </c>
      <c r="R114" s="5">
        <f>IF(O114&gt;0,O114+N114,N114*3)</f>
        <v>0</v>
      </c>
    </row>
    <row r="115" spans="1:18" ht="15" x14ac:dyDescent="0.25">
      <c r="A115" s="131"/>
      <c r="B115" s="100"/>
      <c r="C115" s="123" t="str">
        <f ca="1">IF(PORTADA!$E$35="A",CONCATENATE(I115," ",G115),"")</f>
        <v>b)  0</v>
      </c>
      <c r="D115" s="102"/>
      <c r="G115" s="13">
        <f>IF(L117="FIN","",LOOKUP(I113,DATOS!A:A,DATOS!K:K))</f>
        <v>0</v>
      </c>
      <c r="I115" s="10" t="s">
        <v>45</v>
      </c>
      <c r="J115" s="5">
        <f ca="1">IF(PORTADA!$E$35="A",R114,0)</f>
        <v>0</v>
      </c>
      <c r="K115" s="5"/>
      <c r="L115" s="5"/>
      <c r="M115" s="5"/>
      <c r="N115" s="5"/>
      <c r="O115" s="5">
        <f>N114-O114</f>
        <v>0</v>
      </c>
      <c r="P115" s="6" t="s">
        <v>1</v>
      </c>
      <c r="Q115" s="5" t="str">
        <f>CONCATENATE(B115,P115)</f>
        <v>B</v>
      </c>
      <c r="R115" s="5"/>
    </row>
    <row r="116" spans="1:18" ht="15" x14ac:dyDescent="0.25">
      <c r="A116" s="131"/>
      <c r="B116" s="100"/>
      <c r="C116" s="123" t="str">
        <f ca="1">IF(PORTADA!$E$35="A",CONCATENATE(I116," ",G116),"")</f>
        <v>c)  0</v>
      </c>
      <c r="D116" s="102"/>
      <c r="G116" s="13">
        <f>IF(L117="FIN","",LOOKUP(I113,DATOS!A:A,DATOS!L:L))</f>
        <v>0</v>
      </c>
      <c r="I116" s="10" t="s">
        <v>46</v>
      </c>
      <c r="J116" s="5"/>
      <c r="K116" s="5"/>
      <c r="L116" s="5"/>
      <c r="M116" s="5"/>
      <c r="N116" s="5"/>
      <c r="O116" s="5"/>
      <c r="P116" s="6" t="s">
        <v>2</v>
      </c>
      <c r="Q116" s="5" t="str">
        <f>CONCATENATE(B116,P116)</f>
        <v>C</v>
      </c>
      <c r="R116" s="5"/>
    </row>
    <row r="117" spans="1:18" ht="15" x14ac:dyDescent="0.25">
      <c r="A117" s="131"/>
      <c r="B117" s="100"/>
      <c r="C117" s="123" t="str">
        <f ca="1">IF(PORTADA!$E$35="A",CONCATENATE(I117," ",G117),"")</f>
        <v>d) 0</v>
      </c>
      <c r="D117" s="102"/>
      <c r="G117" s="13">
        <f>IF(L117="FIN","",LOOKUP(I113,DATOS!A:A,DATOS!M:M))</f>
        <v>0</v>
      </c>
      <c r="I117" s="10" t="s">
        <v>47</v>
      </c>
      <c r="J117" s="17">
        <f>LOOKUP(I113,DATOS!A:A,DATOS!F:F)</f>
        <v>19</v>
      </c>
      <c r="K117" s="18" t="str">
        <f>LOOKUP(I113,DATOS!A:A,DATOS!D:D)</f>
        <v>TEST 8</v>
      </c>
      <c r="L117" s="16" t="str">
        <f>IF(J117=J113,"","FIN")</f>
        <v/>
      </c>
      <c r="M117" s="5"/>
      <c r="N117" s="5"/>
      <c r="O117" s="5"/>
      <c r="P117" s="6" t="s">
        <v>3</v>
      </c>
      <c r="Q117" s="5" t="str">
        <f>CONCATENATE(B117,P117)</f>
        <v>D</v>
      </c>
      <c r="R117" s="5"/>
    </row>
    <row r="118" spans="1:18" ht="15" x14ac:dyDescent="0.25">
      <c r="A118" s="92"/>
      <c r="B118" s="103"/>
      <c r="C118" s="126"/>
      <c r="D118" s="104"/>
    </row>
    <row r="119" spans="1:18" ht="15" x14ac:dyDescent="0.25">
      <c r="A119" s="92"/>
      <c r="B119" s="97"/>
      <c r="C119" s="122" t="str">
        <f ca="1">IF(PORTADA!$E$35="A",CONCATENATE(J119,".- ",G119),"")</f>
        <v>20.- 0</v>
      </c>
      <c r="D119" s="99"/>
      <c r="E119" s="92"/>
      <c r="F119" s="92"/>
      <c r="G119" s="15">
        <f>IF(L123="FIN","",LOOKUP(I119,DATOS!A:A,DATOS!G:G))</f>
        <v>0</v>
      </c>
      <c r="H119" s="15">
        <f>IF(L123="FIN",0,LOOKUP(I119,DATOS!A:A,DATOS!N:N))</f>
        <v>0</v>
      </c>
      <c r="I119" s="10">
        <f>+I113+1</f>
        <v>160</v>
      </c>
      <c r="J119" s="7">
        <f>+J113+1</f>
        <v>20</v>
      </c>
      <c r="K119" s="5" t="s">
        <v>32</v>
      </c>
      <c r="L119" s="5" t="s">
        <v>33</v>
      </c>
      <c r="M119" s="5" t="s">
        <v>38</v>
      </c>
      <c r="N119" s="5" t="s">
        <v>34</v>
      </c>
      <c r="O119" s="5" t="s">
        <v>35</v>
      </c>
      <c r="P119" s="5" t="s">
        <v>36</v>
      </c>
      <c r="Q119" s="5" t="str">
        <f>CONCATENATE("X",H119)</f>
        <v>X0</v>
      </c>
      <c r="R119" s="5" t="s">
        <v>37</v>
      </c>
    </row>
    <row r="120" spans="1:18" ht="15" x14ac:dyDescent="0.25">
      <c r="A120" s="131">
        <f ca="1">IF($E$2="X",0,IF(J121&gt;2,H119,J121))</f>
        <v>0</v>
      </c>
      <c r="B120" s="100"/>
      <c r="C120" s="123" t="str">
        <f ca="1">IF(PORTADA!$E$35="A",CONCATENATE(I120," ",G120),"")</f>
        <v>a)  0</v>
      </c>
      <c r="D120" s="102"/>
      <c r="G120" s="13">
        <f>IF(L123="FIN","",LOOKUP(I119,DATOS!A:A,DATOS!J:J))</f>
        <v>0</v>
      </c>
      <c r="I120" s="10" t="s">
        <v>44</v>
      </c>
      <c r="J120" s="5" t="s">
        <v>5</v>
      </c>
      <c r="K120" s="5">
        <f>IF(L120&gt;0,0,O120)</f>
        <v>0</v>
      </c>
      <c r="L120" s="5">
        <f>IF(O121&gt;0,1,0)</f>
        <v>0</v>
      </c>
      <c r="M120" s="5">
        <f>IF(L120=1,-1/COUNTA(P120:P123),0)</f>
        <v>0</v>
      </c>
      <c r="N120" s="5">
        <f>COUNTA(B120:B123)</f>
        <v>0</v>
      </c>
      <c r="O120" s="5">
        <f>COUNTIF(Q120:Q123,Q119)</f>
        <v>0</v>
      </c>
      <c r="P120" s="6" t="s">
        <v>0</v>
      </c>
      <c r="Q120" s="5" t="str">
        <f>CONCATENATE(B120,P120)</f>
        <v>A</v>
      </c>
      <c r="R120" s="5">
        <f>IF(O120&gt;0,O120+N120,N120*3)</f>
        <v>0</v>
      </c>
    </row>
    <row r="121" spans="1:18" ht="15" x14ac:dyDescent="0.25">
      <c r="A121" s="131"/>
      <c r="B121" s="100"/>
      <c r="C121" s="123" t="str">
        <f ca="1">IF(PORTADA!$E$35="A",CONCATENATE(I121," ",G121),"")</f>
        <v>b)  0</v>
      </c>
      <c r="D121" s="102"/>
      <c r="G121" s="13">
        <f>IF(L123="FIN","",LOOKUP(I119,DATOS!A:A,DATOS!K:K))</f>
        <v>0</v>
      </c>
      <c r="I121" s="10" t="s">
        <v>45</v>
      </c>
      <c r="J121" s="5">
        <f ca="1">IF(PORTADA!$E$35="A",R120,0)</f>
        <v>0</v>
      </c>
      <c r="K121" s="5"/>
      <c r="L121" s="5"/>
      <c r="M121" s="5"/>
      <c r="N121" s="5"/>
      <c r="O121" s="5">
        <f>N120-O120</f>
        <v>0</v>
      </c>
      <c r="P121" s="6" t="s">
        <v>1</v>
      </c>
      <c r="Q121" s="5" t="str">
        <f>CONCATENATE(B121,P121)</f>
        <v>B</v>
      </c>
      <c r="R121" s="5"/>
    </row>
    <row r="122" spans="1:18" ht="15" x14ac:dyDescent="0.25">
      <c r="A122" s="131"/>
      <c r="B122" s="100"/>
      <c r="C122" s="123" t="str">
        <f ca="1">IF(PORTADA!$E$35="A",CONCATENATE(I122," ",G122),"")</f>
        <v>c)  0</v>
      </c>
      <c r="D122" s="102"/>
      <c r="G122" s="13">
        <f>IF(L123="FIN","",LOOKUP(I119,DATOS!A:A,DATOS!L:L))</f>
        <v>0</v>
      </c>
      <c r="I122" s="10" t="s">
        <v>46</v>
      </c>
      <c r="J122" s="5"/>
      <c r="K122" s="5"/>
      <c r="L122" s="5"/>
      <c r="M122" s="5"/>
      <c r="N122" s="5"/>
      <c r="O122" s="5"/>
      <c r="P122" s="6" t="s">
        <v>2</v>
      </c>
      <c r="Q122" s="5" t="str">
        <f>CONCATENATE(B122,P122)</f>
        <v>C</v>
      </c>
      <c r="R122" s="5"/>
    </row>
    <row r="123" spans="1:18" ht="15" x14ac:dyDescent="0.25">
      <c r="A123" s="131"/>
      <c r="B123" s="100"/>
      <c r="C123" s="123" t="str">
        <f ca="1">IF(PORTADA!$E$35="A",CONCATENATE(I123," ",G123),"")</f>
        <v>d) 0</v>
      </c>
      <c r="D123" s="102"/>
      <c r="G123" s="13">
        <f>IF(L123="FIN","",LOOKUP(I119,DATOS!A:A,DATOS!M:M))</f>
        <v>0</v>
      </c>
      <c r="I123" s="10" t="s">
        <v>47</v>
      </c>
      <c r="J123" s="17">
        <f>LOOKUP(I119,DATOS!A:A,DATOS!F:F)</f>
        <v>20</v>
      </c>
      <c r="K123" s="18" t="str">
        <f>LOOKUP(I119,DATOS!A:A,DATOS!D:D)</f>
        <v>TEST 8</v>
      </c>
      <c r="L123" s="16" t="str">
        <f>IF(J123=J119,"","FIN")</f>
        <v/>
      </c>
      <c r="M123" s="5"/>
      <c r="N123" s="5"/>
      <c r="O123" s="5"/>
      <c r="P123" s="6" t="s">
        <v>3</v>
      </c>
      <c r="Q123" s="5" t="str">
        <f>CONCATENATE(B123,P123)</f>
        <v>D</v>
      </c>
      <c r="R123" s="5"/>
    </row>
    <row r="124" spans="1:18" ht="15" x14ac:dyDescent="0.25">
      <c r="A124" s="92"/>
      <c r="B124" s="103"/>
      <c r="C124" s="126"/>
      <c r="D124" s="104"/>
    </row>
    <row r="125" spans="1:18" ht="15" x14ac:dyDescent="0.25">
      <c r="A125" s="92"/>
      <c r="B125" s="97"/>
      <c r="C125" s="122" t="str">
        <f ca="1">IF(PORTADA!$E$35="A",CONCATENATE(J125,".- ",G125),"")</f>
        <v xml:space="preserve">21.- </v>
      </c>
      <c r="D125" s="99"/>
      <c r="E125" s="92"/>
      <c r="F125" s="92"/>
      <c r="G125" s="15" t="str">
        <f>IF(L129="FIN","",LOOKUP(I125,DATOS!A:A,DATOS!G:G))</f>
        <v/>
      </c>
      <c r="H125" s="15">
        <f>IF(L129="FIN",0,LOOKUP(I125,DATOS!A:A,DATOS!N:N))</f>
        <v>0</v>
      </c>
      <c r="I125" s="10">
        <f>+I119+1</f>
        <v>161</v>
      </c>
      <c r="J125" s="7">
        <f>+J119+1</f>
        <v>21</v>
      </c>
      <c r="K125" s="5" t="s">
        <v>32</v>
      </c>
      <c r="L125" s="5" t="s">
        <v>33</v>
      </c>
      <c r="M125" s="5" t="s">
        <v>38</v>
      </c>
      <c r="N125" s="5" t="s">
        <v>34</v>
      </c>
      <c r="O125" s="5" t="s">
        <v>35</v>
      </c>
      <c r="P125" s="5" t="s">
        <v>36</v>
      </c>
      <c r="Q125" s="5" t="str">
        <f>CONCATENATE("X",H125)</f>
        <v>X0</v>
      </c>
      <c r="R125" s="5" t="s">
        <v>37</v>
      </c>
    </row>
    <row r="126" spans="1:18" ht="15" x14ac:dyDescent="0.25">
      <c r="A126" s="131">
        <f ca="1">IF($E$2="X",0,IF(J127&gt;2,H125,J127))</f>
        <v>0</v>
      </c>
      <c r="B126" s="100"/>
      <c r="C126" s="123" t="str">
        <f ca="1">IF(PORTADA!$E$35="A",CONCATENATE(I126," ",G126),"")</f>
        <v xml:space="preserve">a)  </v>
      </c>
      <c r="D126" s="102"/>
      <c r="G126" s="13" t="str">
        <f>IF(L129="FIN","",LOOKUP(I125,DATOS!A:A,DATOS!J:J))</f>
        <v/>
      </c>
      <c r="I126" s="10" t="s">
        <v>44</v>
      </c>
      <c r="J126" s="5" t="s">
        <v>5</v>
      </c>
      <c r="K126" s="5">
        <f>IF(L126&gt;0,0,O126)</f>
        <v>0</v>
      </c>
      <c r="L126" s="5">
        <f>IF(O127&gt;0,1,0)</f>
        <v>0</v>
      </c>
      <c r="M126" s="5">
        <f>IF(L126=1,-1/COUNTA(P126:P129),0)</f>
        <v>0</v>
      </c>
      <c r="N126" s="5">
        <f>COUNTA(B126:B129)</f>
        <v>0</v>
      </c>
      <c r="O126" s="5">
        <f>COUNTIF(Q126:Q129,Q125)</f>
        <v>0</v>
      </c>
      <c r="P126" s="6" t="s">
        <v>0</v>
      </c>
      <c r="Q126" s="5" t="str">
        <f>CONCATENATE(B126,P126)</f>
        <v>A</v>
      </c>
      <c r="R126" s="5">
        <f>IF(O126&gt;0,O126+N126,N126*3)</f>
        <v>0</v>
      </c>
    </row>
    <row r="127" spans="1:18" ht="15" x14ac:dyDescent="0.25">
      <c r="A127" s="131"/>
      <c r="B127" s="100"/>
      <c r="C127" s="123" t="str">
        <f ca="1">IF(PORTADA!$E$35="A",CONCATENATE(I127," ",G127),"")</f>
        <v xml:space="preserve">b)  </v>
      </c>
      <c r="D127" s="102"/>
      <c r="G127" s="13" t="str">
        <f>IF(L129="FIN","",LOOKUP(I125,DATOS!A:A,DATOS!K:K))</f>
        <v/>
      </c>
      <c r="I127" s="10" t="s">
        <v>45</v>
      </c>
      <c r="J127" s="5">
        <f ca="1">IF(PORTADA!$E$35="A",R126,0)</f>
        <v>0</v>
      </c>
      <c r="K127" s="5"/>
      <c r="L127" s="5"/>
      <c r="M127" s="5"/>
      <c r="N127" s="5"/>
      <c r="O127" s="5">
        <f>N126-O126</f>
        <v>0</v>
      </c>
      <c r="P127" s="6" t="s">
        <v>1</v>
      </c>
      <c r="Q127" s="5" t="str">
        <f>CONCATENATE(B127,P127)</f>
        <v>B</v>
      </c>
      <c r="R127" s="5"/>
    </row>
    <row r="128" spans="1:18" ht="15" x14ac:dyDescent="0.25">
      <c r="A128" s="131"/>
      <c r="B128" s="100"/>
      <c r="C128" s="123" t="str">
        <f ca="1">IF(PORTADA!$E$35="A",CONCATENATE(I128," ",G128),"")</f>
        <v xml:space="preserve">c)  </v>
      </c>
      <c r="D128" s="102"/>
      <c r="G128" s="13" t="str">
        <f>IF(L129="FIN","",LOOKUP(I125,DATOS!A:A,DATOS!L:L))</f>
        <v/>
      </c>
      <c r="I128" s="10" t="s">
        <v>46</v>
      </c>
      <c r="J128" s="5"/>
      <c r="K128" s="5"/>
      <c r="L128" s="5"/>
      <c r="M128" s="5"/>
      <c r="N128" s="5"/>
      <c r="O128" s="5"/>
      <c r="P128" s="6" t="s">
        <v>2</v>
      </c>
      <c r="Q128" s="5" t="str">
        <f>CONCATENATE(B128,P128)</f>
        <v>C</v>
      </c>
      <c r="R128" s="5"/>
    </row>
    <row r="129" spans="1:18" ht="15" x14ac:dyDescent="0.25">
      <c r="A129" s="131"/>
      <c r="B129" s="100"/>
      <c r="C129" s="123" t="str">
        <f ca="1">IF(PORTADA!$E$35="A",CONCATENATE(I129," ",G129),"")</f>
        <v xml:space="preserve">d) </v>
      </c>
      <c r="D129" s="102"/>
      <c r="G129" s="13" t="str">
        <f>IF(L129="FIN","",LOOKUP(I125,DATOS!A:A,DATOS!M:M))</f>
        <v/>
      </c>
      <c r="I129" s="10" t="s">
        <v>47</v>
      </c>
      <c r="J129" s="17">
        <f>LOOKUP(I125,DATOS!A:A,DATOS!F:F)</f>
        <v>1</v>
      </c>
      <c r="K129" s="18" t="str">
        <f>LOOKUP(I125,DATOS!A:A,DATOS!D:D)</f>
        <v>TEST 9</v>
      </c>
      <c r="L129" s="16" t="str">
        <f>IF(J129=J125,"","FIN")</f>
        <v>FIN</v>
      </c>
      <c r="M129" s="5"/>
      <c r="N129" s="5"/>
      <c r="O129" s="5"/>
      <c r="P129" s="6" t="s">
        <v>3</v>
      </c>
      <c r="Q129" s="5" t="str">
        <f>CONCATENATE(B129,P129)</f>
        <v>D</v>
      </c>
      <c r="R129" s="5"/>
    </row>
    <row r="130" spans="1:18" ht="15" x14ac:dyDescent="0.25">
      <c r="A130" s="92"/>
      <c r="B130" s="103"/>
      <c r="C130" s="126"/>
      <c r="D130" s="104"/>
    </row>
    <row r="131" spans="1:18" ht="15" x14ac:dyDescent="0.25">
      <c r="A131" s="92"/>
      <c r="B131" s="97"/>
      <c r="C131" s="122" t="str">
        <f ca="1">IF(PORTADA!$E$35="A",CONCATENATE(J131,".- ",G131),"")</f>
        <v xml:space="preserve">22.- </v>
      </c>
      <c r="D131" s="99"/>
      <c r="E131" s="92"/>
      <c r="F131" s="92"/>
      <c r="G131" s="15" t="str">
        <f>IF(L135="FIN","",LOOKUP(I131,DATOS!A:A,DATOS!G:G))</f>
        <v/>
      </c>
      <c r="H131" s="15">
        <f>IF(L135="FIN",0,LOOKUP(I131,DATOS!A:A,DATOS!N:N))</f>
        <v>0</v>
      </c>
      <c r="I131" s="10">
        <f>+I125+1</f>
        <v>162</v>
      </c>
      <c r="J131" s="7">
        <f>+J125+1</f>
        <v>22</v>
      </c>
      <c r="K131" s="5" t="s">
        <v>32</v>
      </c>
      <c r="L131" s="5" t="s">
        <v>33</v>
      </c>
      <c r="M131" s="5" t="s">
        <v>38</v>
      </c>
      <c r="N131" s="5" t="s">
        <v>34</v>
      </c>
      <c r="O131" s="5" t="s">
        <v>35</v>
      </c>
      <c r="P131" s="5" t="s">
        <v>36</v>
      </c>
      <c r="Q131" s="5" t="str">
        <f>CONCATENATE("X",H131)</f>
        <v>X0</v>
      </c>
      <c r="R131" s="5" t="s">
        <v>37</v>
      </c>
    </row>
    <row r="132" spans="1:18" ht="15" x14ac:dyDescent="0.25">
      <c r="A132" s="131">
        <f ca="1">IF($E$2="X",0,IF(J133&gt;2,H131,J133))</f>
        <v>0</v>
      </c>
      <c r="B132" s="100"/>
      <c r="C132" s="123" t="str">
        <f ca="1">IF(PORTADA!$E$35="A",CONCATENATE(I132," ",G132),"")</f>
        <v xml:space="preserve">a)  </v>
      </c>
      <c r="D132" s="102"/>
      <c r="G132" s="13" t="str">
        <f>IF(L135="FIN","",LOOKUP(I131,DATOS!A:A,DATOS!J:J))</f>
        <v/>
      </c>
      <c r="I132" s="10" t="s">
        <v>44</v>
      </c>
      <c r="J132" s="5" t="s">
        <v>5</v>
      </c>
      <c r="K132" s="5">
        <f>IF(L132&gt;0,0,O132)</f>
        <v>0</v>
      </c>
      <c r="L132" s="5">
        <f>IF(O133&gt;0,1,0)</f>
        <v>0</v>
      </c>
      <c r="M132" s="5">
        <f>IF(L132=1,-1/COUNTA(P132:P135),0)</f>
        <v>0</v>
      </c>
      <c r="N132" s="5">
        <f>COUNTA(B132:B135)</f>
        <v>0</v>
      </c>
      <c r="O132" s="5">
        <f>COUNTIF(Q132:Q135,Q131)</f>
        <v>0</v>
      </c>
      <c r="P132" s="6" t="s">
        <v>0</v>
      </c>
      <c r="Q132" s="5" t="str">
        <f>CONCATENATE(B132,P132)</f>
        <v>A</v>
      </c>
      <c r="R132" s="5">
        <f>IF(O132&gt;0,O132+N132,N132*3)</f>
        <v>0</v>
      </c>
    </row>
    <row r="133" spans="1:18" ht="15" x14ac:dyDescent="0.25">
      <c r="A133" s="131"/>
      <c r="B133" s="100"/>
      <c r="C133" s="123" t="str">
        <f ca="1">IF(PORTADA!$E$35="A",CONCATENATE(I133," ",G133),"")</f>
        <v xml:space="preserve">b)  </v>
      </c>
      <c r="D133" s="102"/>
      <c r="G133" s="13" t="str">
        <f>IF(L135="FIN","",LOOKUP(I131,DATOS!A:A,DATOS!K:K))</f>
        <v/>
      </c>
      <c r="I133" s="10" t="s">
        <v>45</v>
      </c>
      <c r="J133" s="5">
        <f ca="1">IF(PORTADA!$E$35="A",R132,0)</f>
        <v>0</v>
      </c>
      <c r="K133" s="5"/>
      <c r="L133" s="5"/>
      <c r="M133" s="5"/>
      <c r="N133" s="5"/>
      <c r="O133" s="5">
        <f>N132-O132</f>
        <v>0</v>
      </c>
      <c r="P133" s="6" t="s">
        <v>1</v>
      </c>
      <c r="Q133" s="5" t="str">
        <f>CONCATENATE(B133,P133)</f>
        <v>B</v>
      </c>
      <c r="R133" s="5"/>
    </row>
    <row r="134" spans="1:18" ht="15" x14ac:dyDescent="0.25">
      <c r="A134" s="131"/>
      <c r="B134" s="100"/>
      <c r="C134" s="123" t="str">
        <f ca="1">IF(PORTADA!$E$35="A",CONCATENATE(I134," ",G134),"")</f>
        <v xml:space="preserve">c)  </v>
      </c>
      <c r="D134" s="102"/>
      <c r="G134" s="13" t="str">
        <f>IF(L135="FIN","",LOOKUP(I131,DATOS!A:A,DATOS!L:L))</f>
        <v/>
      </c>
      <c r="I134" s="10" t="s">
        <v>46</v>
      </c>
      <c r="J134" s="5"/>
      <c r="K134" s="5"/>
      <c r="L134" s="5"/>
      <c r="M134" s="5"/>
      <c r="N134" s="5"/>
      <c r="O134" s="5"/>
      <c r="P134" s="6" t="s">
        <v>2</v>
      </c>
      <c r="Q134" s="5" t="str">
        <f>CONCATENATE(B134,P134)</f>
        <v>C</v>
      </c>
      <c r="R134" s="5"/>
    </row>
    <row r="135" spans="1:18" ht="15" x14ac:dyDescent="0.25">
      <c r="A135" s="131"/>
      <c r="B135" s="100"/>
      <c r="C135" s="123" t="str">
        <f ca="1">IF(PORTADA!$E$35="A",CONCATENATE(I135," ",G135),"")</f>
        <v xml:space="preserve">d) </v>
      </c>
      <c r="D135" s="102"/>
      <c r="G135" s="13" t="str">
        <f>IF(L135="FIN","",LOOKUP(I131,DATOS!A:A,DATOS!M:M))</f>
        <v/>
      </c>
      <c r="I135" s="10" t="s">
        <v>47</v>
      </c>
      <c r="J135" s="17">
        <f>LOOKUP(I131,DATOS!A:A,DATOS!F:F)</f>
        <v>2</v>
      </c>
      <c r="K135" s="18" t="str">
        <f>LOOKUP(I131,DATOS!A:A,DATOS!D:D)</f>
        <v>TEST 9</v>
      </c>
      <c r="L135" s="16" t="str">
        <f>IF(J135=J131,"","FIN")</f>
        <v>FIN</v>
      </c>
      <c r="M135" s="5"/>
      <c r="N135" s="5"/>
      <c r="O135" s="5"/>
      <c r="P135" s="6" t="s">
        <v>3</v>
      </c>
      <c r="Q135" s="5" t="str">
        <f>CONCATENATE(B135,P135)</f>
        <v>D</v>
      </c>
      <c r="R135" s="5"/>
    </row>
    <row r="136" spans="1:18" ht="15" x14ac:dyDescent="0.25">
      <c r="A136" s="92"/>
      <c r="B136" s="103"/>
      <c r="C136" s="126"/>
      <c r="D136" s="104"/>
    </row>
    <row r="137" spans="1:18" ht="15" x14ac:dyDescent="0.25">
      <c r="A137" s="92"/>
      <c r="B137" s="97"/>
      <c r="C137" s="122" t="str">
        <f ca="1">IF(PORTADA!$E$35="A",CONCATENATE(J137,".- ",G137),"")</f>
        <v xml:space="preserve">23.- </v>
      </c>
      <c r="D137" s="99"/>
      <c r="E137" s="92"/>
      <c r="F137" s="92"/>
      <c r="G137" s="15" t="str">
        <f>IF(L141="FIN","",LOOKUP(I137,DATOS!A:A,DATOS!G:G))</f>
        <v/>
      </c>
      <c r="H137" s="15">
        <f>IF(L141="FIN",0,LOOKUP(I137,DATOS!A:A,DATOS!N:N))</f>
        <v>0</v>
      </c>
      <c r="I137" s="10">
        <f>+I131+1</f>
        <v>163</v>
      </c>
      <c r="J137" s="7">
        <f>+J131+1</f>
        <v>23</v>
      </c>
      <c r="K137" s="5" t="s">
        <v>32</v>
      </c>
      <c r="L137" s="5" t="s">
        <v>33</v>
      </c>
      <c r="M137" s="5" t="s">
        <v>38</v>
      </c>
      <c r="N137" s="5" t="s">
        <v>34</v>
      </c>
      <c r="O137" s="5" t="s">
        <v>35</v>
      </c>
      <c r="P137" s="5" t="s">
        <v>36</v>
      </c>
      <c r="Q137" s="5" t="str">
        <f>CONCATENATE("X",H137)</f>
        <v>X0</v>
      </c>
      <c r="R137" s="5" t="s">
        <v>37</v>
      </c>
    </row>
    <row r="138" spans="1:18" ht="15" x14ac:dyDescent="0.25">
      <c r="A138" s="131">
        <f ca="1">IF($E$2="X",0,IF(J139&gt;2,H137,J139))</f>
        <v>0</v>
      </c>
      <c r="B138" s="100"/>
      <c r="C138" s="123" t="str">
        <f ca="1">IF(PORTADA!$E$35="A",CONCATENATE(I138," ",G138),"")</f>
        <v xml:space="preserve">a)  </v>
      </c>
      <c r="D138" s="102"/>
      <c r="G138" s="13" t="str">
        <f>IF(L141="FIN","",LOOKUP(I137,DATOS!A:A,DATOS!J:J))</f>
        <v/>
      </c>
      <c r="I138" s="10" t="s">
        <v>44</v>
      </c>
      <c r="J138" s="5" t="s">
        <v>5</v>
      </c>
      <c r="K138" s="5">
        <f>IF(L138&gt;0,0,O138)</f>
        <v>0</v>
      </c>
      <c r="L138" s="5">
        <f>IF(O139&gt;0,1,0)</f>
        <v>0</v>
      </c>
      <c r="M138" s="5">
        <f>IF(L138=1,-1/COUNTA(P138:P141),0)</f>
        <v>0</v>
      </c>
      <c r="N138" s="5">
        <f>COUNTA(B138:B141)</f>
        <v>0</v>
      </c>
      <c r="O138" s="5">
        <f>COUNTIF(Q138:Q141,Q137)</f>
        <v>0</v>
      </c>
      <c r="P138" s="6" t="s">
        <v>0</v>
      </c>
      <c r="Q138" s="5" t="str">
        <f>CONCATENATE(B138,P138)</f>
        <v>A</v>
      </c>
      <c r="R138" s="5">
        <f>IF(O138&gt;0,O138+N138,N138*3)</f>
        <v>0</v>
      </c>
    </row>
    <row r="139" spans="1:18" ht="15" x14ac:dyDescent="0.25">
      <c r="A139" s="131"/>
      <c r="B139" s="100"/>
      <c r="C139" s="123" t="str">
        <f ca="1">IF(PORTADA!$E$35="A",CONCATENATE(I139," ",G139),"")</f>
        <v xml:space="preserve">b)  </v>
      </c>
      <c r="D139" s="102"/>
      <c r="G139" s="13" t="str">
        <f>IF(L141="FIN","",LOOKUP(I137,DATOS!A:A,DATOS!K:K))</f>
        <v/>
      </c>
      <c r="I139" s="10" t="s">
        <v>45</v>
      </c>
      <c r="J139" s="5">
        <f ca="1">IF(PORTADA!$E$35="A",R138,0)</f>
        <v>0</v>
      </c>
      <c r="K139" s="5"/>
      <c r="L139" s="5"/>
      <c r="M139" s="5"/>
      <c r="N139" s="5"/>
      <c r="O139" s="5">
        <f>N138-O138</f>
        <v>0</v>
      </c>
      <c r="P139" s="6" t="s">
        <v>1</v>
      </c>
      <c r="Q139" s="5" t="str">
        <f>CONCATENATE(B139,P139)</f>
        <v>B</v>
      </c>
      <c r="R139" s="5"/>
    </row>
    <row r="140" spans="1:18" ht="15" x14ac:dyDescent="0.25">
      <c r="A140" s="131"/>
      <c r="B140" s="100"/>
      <c r="C140" s="123" t="str">
        <f ca="1">IF(PORTADA!$E$35="A",CONCATENATE(I140," ",G140),"")</f>
        <v xml:space="preserve">c)  </v>
      </c>
      <c r="D140" s="102"/>
      <c r="G140" s="13" t="str">
        <f>IF(L141="FIN","",LOOKUP(I137,DATOS!A:A,DATOS!L:L))</f>
        <v/>
      </c>
      <c r="I140" s="10" t="s">
        <v>46</v>
      </c>
      <c r="J140" s="5"/>
      <c r="K140" s="5"/>
      <c r="L140" s="5"/>
      <c r="M140" s="5"/>
      <c r="N140" s="5"/>
      <c r="O140" s="5"/>
      <c r="P140" s="6" t="s">
        <v>2</v>
      </c>
      <c r="Q140" s="5" t="str">
        <f>CONCATENATE(B140,P140)</f>
        <v>C</v>
      </c>
      <c r="R140" s="5"/>
    </row>
    <row r="141" spans="1:18" ht="15" x14ac:dyDescent="0.25">
      <c r="A141" s="131"/>
      <c r="B141" s="100"/>
      <c r="C141" s="123" t="str">
        <f ca="1">IF(PORTADA!$E$35="A",CONCATENATE(I141," ",G141),"")</f>
        <v xml:space="preserve">d) </v>
      </c>
      <c r="D141" s="102"/>
      <c r="G141" s="13" t="str">
        <f>IF(L141="FIN","",LOOKUP(I137,DATOS!A:A,DATOS!M:M))</f>
        <v/>
      </c>
      <c r="I141" s="10" t="s">
        <v>47</v>
      </c>
      <c r="J141" s="17">
        <f>LOOKUP(I137,DATOS!A:A,DATOS!F:F)</f>
        <v>3</v>
      </c>
      <c r="K141" s="18" t="str">
        <f>LOOKUP(I137,DATOS!A:A,DATOS!D:D)</f>
        <v>TEST 9</v>
      </c>
      <c r="L141" s="16" t="str">
        <f>IF(J141=J137,"","FIN")</f>
        <v>FIN</v>
      </c>
      <c r="M141" s="5"/>
      <c r="N141" s="5"/>
      <c r="O141" s="5"/>
      <c r="P141" s="6" t="s">
        <v>3</v>
      </c>
      <c r="Q141" s="5" t="str">
        <f>CONCATENATE(B141,P141)</f>
        <v>D</v>
      </c>
      <c r="R141" s="5"/>
    </row>
    <row r="142" spans="1:18" ht="15" x14ac:dyDescent="0.25">
      <c r="A142" s="92"/>
      <c r="B142" s="103"/>
      <c r="C142" s="126"/>
      <c r="D142" s="104"/>
    </row>
    <row r="143" spans="1:18" ht="15" x14ac:dyDescent="0.25">
      <c r="A143" s="92"/>
      <c r="B143" s="97"/>
      <c r="C143" s="122" t="str">
        <f ca="1">IF(PORTADA!$E$35="A",CONCATENATE(J143,".- ",G143),"")</f>
        <v xml:space="preserve">24.- </v>
      </c>
      <c r="D143" s="99"/>
      <c r="E143" s="92"/>
      <c r="F143" s="92"/>
      <c r="G143" s="15" t="str">
        <f>IF(L147="FIN","",LOOKUP(I143,DATOS!A:A,DATOS!G:G))</f>
        <v/>
      </c>
      <c r="H143" s="15">
        <f>IF(L147="FIN",0,LOOKUP(I143,DATOS!A:A,DATOS!N:N))</f>
        <v>0</v>
      </c>
      <c r="I143" s="10">
        <f>+I137+1</f>
        <v>164</v>
      </c>
      <c r="J143" s="7">
        <f>+J137+1</f>
        <v>24</v>
      </c>
      <c r="K143" s="5" t="s">
        <v>32</v>
      </c>
      <c r="L143" s="5" t="s">
        <v>33</v>
      </c>
      <c r="M143" s="5" t="s">
        <v>38</v>
      </c>
      <c r="N143" s="5" t="s">
        <v>34</v>
      </c>
      <c r="O143" s="5" t="s">
        <v>35</v>
      </c>
      <c r="P143" s="5" t="s">
        <v>36</v>
      </c>
      <c r="Q143" s="5" t="str">
        <f>CONCATENATE("X",H143)</f>
        <v>X0</v>
      </c>
      <c r="R143" s="5" t="s">
        <v>37</v>
      </c>
    </row>
    <row r="144" spans="1:18" ht="15" x14ac:dyDescent="0.25">
      <c r="A144" s="131">
        <f ca="1">IF($E$2="X",0,IF(J145&gt;2,H143,J145))</f>
        <v>0</v>
      </c>
      <c r="B144" s="100"/>
      <c r="C144" s="123" t="str">
        <f ca="1">IF(PORTADA!$E$35="A",CONCATENATE(I144," ",G144),"")</f>
        <v xml:space="preserve">a)  </v>
      </c>
      <c r="D144" s="102"/>
      <c r="G144" s="13" t="str">
        <f>IF(L147="FIN","",LOOKUP(I143,DATOS!A:A,DATOS!J:J))</f>
        <v/>
      </c>
      <c r="I144" s="10" t="s">
        <v>44</v>
      </c>
      <c r="J144" s="5" t="s">
        <v>5</v>
      </c>
      <c r="K144" s="5">
        <f>IF(L144&gt;0,0,O144)</f>
        <v>0</v>
      </c>
      <c r="L144" s="5">
        <f>IF(O145&gt;0,1,0)</f>
        <v>0</v>
      </c>
      <c r="M144" s="5">
        <f>IF(L144=1,-1/COUNTA(P144:P147),0)</f>
        <v>0</v>
      </c>
      <c r="N144" s="5">
        <f>COUNTA(B144:B147)</f>
        <v>0</v>
      </c>
      <c r="O144" s="5">
        <f>COUNTIF(Q144:Q147,Q143)</f>
        <v>0</v>
      </c>
      <c r="P144" s="6" t="s">
        <v>0</v>
      </c>
      <c r="Q144" s="5" t="str">
        <f>CONCATENATE(B144,P144)</f>
        <v>A</v>
      </c>
      <c r="R144" s="5">
        <f>IF(O144&gt;0,O144+N144,N144*3)</f>
        <v>0</v>
      </c>
    </row>
    <row r="145" spans="1:18" ht="15" x14ac:dyDescent="0.25">
      <c r="A145" s="131"/>
      <c r="B145" s="100"/>
      <c r="C145" s="123" t="str">
        <f ca="1">IF(PORTADA!$E$35="A",CONCATENATE(I145," ",G145),"")</f>
        <v xml:space="preserve">b)  </v>
      </c>
      <c r="D145" s="102"/>
      <c r="G145" s="13" t="str">
        <f>IF(L147="FIN","",LOOKUP(I143,DATOS!A:A,DATOS!K:K))</f>
        <v/>
      </c>
      <c r="I145" s="10" t="s">
        <v>45</v>
      </c>
      <c r="J145" s="5">
        <f ca="1">IF(PORTADA!$E$35="A",R144,0)</f>
        <v>0</v>
      </c>
      <c r="K145" s="5"/>
      <c r="L145" s="5"/>
      <c r="M145" s="5"/>
      <c r="N145" s="5"/>
      <c r="O145" s="5">
        <f>N144-O144</f>
        <v>0</v>
      </c>
      <c r="P145" s="6" t="s">
        <v>1</v>
      </c>
      <c r="Q145" s="5" t="str">
        <f>CONCATENATE(B145,P145)</f>
        <v>B</v>
      </c>
      <c r="R145" s="5"/>
    </row>
    <row r="146" spans="1:18" ht="15" x14ac:dyDescent="0.25">
      <c r="A146" s="131"/>
      <c r="B146" s="100"/>
      <c r="C146" s="123" t="str">
        <f ca="1">IF(PORTADA!$E$35="A",CONCATENATE(I146," ",G146),"")</f>
        <v xml:space="preserve">c)  </v>
      </c>
      <c r="D146" s="102"/>
      <c r="G146" s="13" t="str">
        <f>IF(L147="FIN","",LOOKUP(I143,DATOS!A:A,DATOS!L:L))</f>
        <v/>
      </c>
      <c r="I146" s="10" t="s">
        <v>46</v>
      </c>
      <c r="J146" s="5"/>
      <c r="K146" s="5"/>
      <c r="L146" s="5"/>
      <c r="M146" s="5"/>
      <c r="N146" s="5"/>
      <c r="O146" s="5"/>
      <c r="P146" s="6" t="s">
        <v>2</v>
      </c>
      <c r="Q146" s="5" t="str">
        <f>CONCATENATE(B146,P146)</f>
        <v>C</v>
      </c>
      <c r="R146" s="5"/>
    </row>
    <row r="147" spans="1:18" ht="15" x14ac:dyDescent="0.25">
      <c r="A147" s="131"/>
      <c r="B147" s="100"/>
      <c r="C147" s="123" t="str">
        <f ca="1">IF(PORTADA!$E$35="A",CONCATENATE(I147," ",G147),"")</f>
        <v xml:space="preserve">d) </v>
      </c>
      <c r="D147" s="102"/>
      <c r="G147" s="13" t="str">
        <f>IF(L147="FIN","",LOOKUP(I143,DATOS!A:A,DATOS!M:M))</f>
        <v/>
      </c>
      <c r="I147" s="10" t="s">
        <v>47</v>
      </c>
      <c r="J147" s="17">
        <f>LOOKUP(I143,DATOS!A:A,DATOS!F:F)</f>
        <v>4</v>
      </c>
      <c r="K147" s="18" t="str">
        <f>LOOKUP(I143,DATOS!A:A,DATOS!D:D)</f>
        <v>TEST 9</v>
      </c>
      <c r="L147" s="16" t="str">
        <f>IF(J147=J143,"","FIN")</f>
        <v>FIN</v>
      </c>
      <c r="M147" s="5"/>
      <c r="N147" s="5"/>
      <c r="O147" s="5"/>
      <c r="P147" s="6" t="s">
        <v>3</v>
      </c>
      <c r="Q147" s="5" t="str">
        <f>CONCATENATE(B147,P147)</f>
        <v>D</v>
      </c>
      <c r="R147" s="5"/>
    </row>
    <row r="148" spans="1:18" ht="15" x14ac:dyDescent="0.25">
      <c r="A148" s="92"/>
      <c r="B148" s="103"/>
      <c r="C148" s="126"/>
      <c r="D148" s="104"/>
    </row>
    <row r="149" spans="1:18" ht="15" x14ac:dyDescent="0.25">
      <c r="A149" s="92"/>
      <c r="B149" s="97"/>
      <c r="C149" s="122" t="str">
        <f ca="1">IF(PORTADA!$E$35="A",CONCATENATE(J149,".- ",G149),"")</f>
        <v xml:space="preserve">25.- </v>
      </c>
      <c r="D149" s="99"/>
      <c r="E149" s="92"/>
      <c r="F149" s="92"/>
      <c r="G149" s="15" t="str">
        <f>IF(L153="FIN","",LOOKUP(I149,DATOS!A:A,DATOS!G:G))</f>
        <v/>
      </c>
      <c r="H149" s="15">
        <f>IF(L153="FIN",0,LOOKUP(I149,DATOS!A:A,DATOS!N:N))</f>
        <v>0</v>
      </c>
      <c r="I149" s="10">
        <f>+I143+1</f>
        <v>165</v>
      </c>
      <c r="J149" s="7">
        <f>+J143+1</f>
        <v>25</v>
      </c>
      <c r="K149" s="5" t="s">
        <v>32</v>
      </c>
      <c r="L149" s="5" t="s">
        <v>33</v>
      </c>
      <c r="M149" s="5" t="s">
        <v>38</v>
      </c>
      <c r="N149" s="5" t="s">
        <v>34</v>
      </c>
      <c r="O149" s="5" t="s">
        <v>35</v>
      </c>
      <c r="P149" s="5" t="s">
        <v>36</v>
      </c>
      <c r="Q149" s="5" t="str">
        <f>CONCATENATE("X",H149)</f>
        <v>X0</v>
      </c>
      <c r="R149" s="5" t="s">
        <v>37</v>
      </c>
    </row>
    <row r="150" spans="1:18" ht="15" x14ac:dyDescent="0.25">
      <c r="A150" s="131">
        <f ca="1">IF($E$2="X",0,IF(J151&gt;2,H149,J151))</f>
        <v>0</v>
      </c>
      <c r="B150" s="100"/>
      <c r="C150" s="123" t="str">
        <f ca="1">IF(PORTADA!$E$35="A",CONCATENATE(I150," ",G150),"")</f>
        <v xml:space="preserve">a)  </v>
      </c>
      <c r="D150" s="102"/>
      <c r="G150" s="13" t="str">
        <f>IF(L153="FIN","",LOOKUP(I149,DATOS!A:A,DATOS!J:J))</f>
        <v/>
      </c>
      <c r="I150" s="10" t="s">
        <v>44</v>
      </c>
      <c r="J150" s="5" t="s">
        <v>5</v>
      </c>
      <c r="K150" s="5">
        <f>IF(L150&gt;0,0,O150)</f>
        <v>0</v>
      </c>
      <c r="L150" s="5">
        <f>IF(O151&gt;0,1,0)</f>
        <v>0</v>
      </c>
      <c r="M150" s="5">
        <f>IF(L150=1,-1/COUNTA(P150:P153),0)</f>
        <v>0</v>
      </c>
      <c r="N150" s="5">
        <f>COUNTA(B150:B153)</f>
        <v>0</v>
      </c>
      <c r="O150" s="5">
        <f>COUNTIF(Q150:Q153,Q149)</f>
        <v>0</v>
      </c>
      <c r="P150" s="6" t="s">
        <v>0</v>
      </c>
      <c r="Q150" s="5" t="str">
        <f>CONCATENATE(B150,P150)</f>
        <v>A</v>
      </c>
      <c r="R150" s="5">
        <f>IF(O150&gt;0,O150+N150,N150*3)</f>
        <v>0</v>
      </c>
    </row>
    <row r="151" spans="1:18" ht="15" x14ac:dyDescent="0.25">
      <c r="A151" s="131"/>
      <c r="B151" s="100"/>
      <c r="C151" s="123" t="str">
        <f ca="1">IF(PORTADA!$E$35="A",CONCATENATE(I151," ",G151),"")</f>
        <v xml:space="preserve">b)  </v>
      </c>
      <c r="D151" s="102"/>
      <c r="G151" s="13" t="str">
        <f>IF(L153="FIN","",LOOKUP(I149,DATOS!A:A,DATOS!K:K))</f>
        <v/>
      </c>
      <c r="I151" s="10" t="s">
        <v>45</v>
      </c>
      <c r="J151" s="5">
        <f ca="1">IF(PORTADA!$E$35="A",R150,0)</f>
        <v>0</v>
      </c>
      <c r="K151" s="5"/>
      <c r="L151" s="5"/>
      <c r="M151" s="5"/>
      <c r="N151" s="5"/>
      <c r="O151" s="5">
        <f>N150-O150</f>
        <v>0</v>
      </c>
      <c r="P151" s="6" t="s">
        <v>1</v>
      </c>
      <c r="Q151" s="5" t="str">
        <f>CONCATENATE(B151,P151)</f>
        <v>B</v>
      </c>
      <c r="R151" s="5"/>
    </row>
    <row r="152" spans="1:18" ht="15" x14ac:dyDescent="0.25">
      <c r="A152" s="131"/>
      <c r="B152" s="100"/>
      <c r="C152" s="123" t="str">
        <f ca="1">IF(PORTADA!$E$35="A",CONCATENATE(I152," ",G152),"")</f>
        <v xml:space="preserve">c)  </v>
      </c>
      <c r="D152" s="102"/>
      <c r="G152" s="13" t="str">
        <f>IF(L153="FIN","",LOOKUP(I149,DATOS!A:A,DATOS!L:L))</f>
        <v/>
      </c>
      <c r="I152" s="10" t="s">
        <v>46</v>
      </c>
      <c r="J152" s="5"/>
      <c r="K152" s="5"/>
      <c r="L152" s="5"/>
      <c r="M152" s="5"/>
      <c r="N152" s="5"/>
      <c r="O152" s="5"/>
      <c r="P152" s="6" t="s">
        <v>2</v>
      </c>
      <c r="Q152" s="5" t="str">
        <f>CONCATENATE(B152,P152)</f>
        <v>C</v>
      </c>
      <c r="R152" s="5"/>
    </row>
    <row r="153" spans="1:18" ht="15" x14ac:dyDescent="0.25">
      <c r="A153" s="131"/>
      <c r="B153" s="100"/>
      <c r="C153" s="123" t="str">
        <f ca="1">IF(PORTADA!$E$35="A",CONCATENATE(I153," ",G153),"")</f>
        <v xml:space="preserve">d) </v>
      </c>
      <c r="D153" s="102"/>
      <c r="G153" s="13" t="str">
        <f>IF(L153="FIN","",LOOKUP(I149,DATOS!A:A,DATOS!M:M))</f>
        <v/>
      </c>
      <c r="I153" s="10" t="s">
        <v>47</v>
      </c>
      <c r="J153" s="17">
        <f>LOOKUP(I149,DATOS!A:A,DATOS!F:F)</f>
        <v>5</v>
      </c>
      <c r="K153" s="18" t="str">
        <f>LOOKUP(I149,DATOS!A:A,DATOS!D:D)</f>
        <v>TEST 9</v>
      </c>
      <c r="L153" s="16" t="str">
        <f>IF(J153=J149,"","FIN")</f>
        <v>FIN</v>
      </c>
      <c r="M153" s="5"/>
      <c r="N153" s="5"/>
      <c r="O153" s="5"/>
      <c r="P153" s="6" t="s">
        <v>3</v>
      </c>
      <c r="Q153" s="5" t="str">
        <f>CONCATENATE(B153,P153)</f>
        <v>D</v>
      </c>
      <c r="R153" s="5"/>
    </row>
    <row r="154" spans="1:18" ht="15" x14ac:dyDescent="0.25">
      <c r="A154" s="92"/>
      <c r="B154" s="103"/>
      <c r="C154" s="126"/>
      <c r="D154" s="104"/>
    </row>
    <row r="155" spans="1:18" ht="15" x14ac:dyDescent="0.25">
      <c r="A155" s="92"/>
      <c r="B155" s="97"/>
      <c r="C155" s="122" t="str">
        <f ca="1">IF(PORTADA!$E$35="A",CONCATENATE(J155,".- ",G155),"")</f>
        <v xml:space="preserve">26.- </v>
      </c>
      <c r="D155" s="99"/>
      <c r="E155" s="92"/>
      <c r="F155" s="92"/>
      <c r="G155" s="15" t="str">
        <f>IF(L159="FIN","",LOOKUP(I155,DATOS!A:A,DATOS!G:G))</f>
        <v/>
      </c>
      <c r="H155" s="15">
        <f>IF(L159="FIN",0,LOOKUP(I155,DATOS!A:A,DATOS!N:N))</f>
        <v>0</v>
      </c>
      <c r="I155" s="10">
        <f>+I149+1</f>
        <v>166</v>
      </c>
      <c r="J155" s="7">
        <f>+J149+1</f>
        <v>26</v>
      </c>
      <c r="K155" s="5" t="s">
        <v>32</v>
      </c>
      <c r="L155" s="5" t="s">
        <v>33</v>
      </c>
      <c r="M155" s="5" t="s">
        <v>38</v>
      </c>
      <c r="N155" s="5" t="s">
        <v>34</v>
      </c>
      <c r="O155" s="5" t="s">
        <v>35</v>
      </c>
      <c r="P155" s="5" t="s">
        <v>36</v>
      </c>
      <c r="Q155" s="5" t="str">
        <f>CONCATENATE("X",H155)</f>
        <v>X0</v>
      </c>
      <c r="R155" s="5" t="s">
        <v>37</v>
      </c>
    </row>
    <row r="156" spans="1:18" ht="15" x14ac:dyDescent="0.25">
      <c r="A156" s="131">
        <f ca="1">IF($E$2="X",0,IF(J157&gt;2,H155,J157))</f>
        <v>0</v>
      </c>
      <c r="B156" s="100"/>
      <c r="C156" s="123" t="str">
        <f ca="1">IF(PORTADA!$E$35="A",CONCATENATE(I156," ",G156),"")</f>
        <v xml:space="preserve">a)  </v>
      </c>
      <c r="D156" s="102"/>
      <c r="G156" s="13" t="str">
        <f>IF(L159="FIN","",LOOKUP(I155,DATOS!A:A,DATOS!J:J))</f>
        <v/>
      </c>
      <c r="I156" s="10" t="s">
        <v>44</v>
      </c>
      <c r="J156" s="5" t="s">
        <v>5</v>
      </c>
      <c r="K156" s="5">
        <f>IF(L156&gt;0,0,O156)</f>
        <v>0</v>
      </c>
      <c r="L156" s="5">
        <f>IF(O157&gt;0,1,0)</f>
        <v>0</v>
      </c>
      <c r="M156" s="5">
        <f>IF(L156=1,-1/COUNTA(P156:P159),0)</f>
        <v>0</v>
      </c>
      <c r="N156" s="5">
        <f>COUNTA(B156:B159)</f>
        <v>0</v>
      </c>
      <c r="O156" s="5">
        <f>COUNTIF(Q156:Q159,Q155)</f>
        <v>0</v>
      </c>
      <c r="P156" s="6" t="s">
        <v>0</v>
      </c>
      <c r="Q156" s="5" t="str">
        <f>CONCATENATE(B156,P156)</f>
        <v>A</v>
      </c>
      <c r="R156" s="5">
        <f>IF(O156&gt;0,O156+N156,N156*3)</f>
        <v>0</v>
      </c>
    </row>
    <row r="157" spans="1:18" ht="15" x14ac:dyDescent="0.25">
      <c r="A157" s="131"/>
      <c r="B157" s="100"/>
      <c r="C157" s="123" t="str">
        <f ca="1">IF(PORTADA!$E$35="A",CONCATENATE(I157," ",G157),"")</f>
        <v xml:space="preserve">b)  </v>
      </c>
      <c r="D157" s="102"/>
      <c r="G157" s="13" t="str">
        <f>IF(L159="FIN","",LOOKUP(I155,DATOS!A:A,DATOS!K:K))</f>
        <v/>
      </c>
      <c r="I157" s="10" t="s">
        <v>45</v>
      </c>
      <c r="J157" s="5">
        <f ca="1">IF(PORTADA!$E$35="A",R156,0)</f>
        <v>0</v>
      </c>
      <c r="K157" s="5"/>
      <c r="L157" s="5"/>
      <c r="M157" s="5"/>
      <c r="N157" s="5"/>
      <c r="O157" s="5">
        <f>N156-O156</f>
        <v>0</v>
      </c>
      <c r="P157" s="6" t="s">
        <v>1</v>
      </c>
      <c r="Q157" s="5" t="str">
        <f>CONCATENATE(B157,P157)</f>
        <v>B</v>
      </c>
      <c r="R157" s="5"/>
    </row>
    <row r="158" spans="1:18" ht="15" x14ac:dyDescent="0.25">
      <c r="A158" s="131"/>
      <c r="B158" s="100"/>
      <c r="C158" s="123" t="str">
        <f ca="1">IF(PORTADA!$E$35="A",CONCATENATE(I158," ",G158),"")</f>
        <v xml:space="preserve">c)  </v>
      </c>
      <c r="D158" s="102"/>
      <c r="G158" s="13" t="str">
        <f>IF(L159="FIN","",LOOKUP(I155,DATOS!A:A,DATOS!L:L))</f>
        <v/>
      </c>
      <c r="I158" s="10" t="s">
        <v>46</v>
      </c>
      <c r="J158" s="5"/>
      <c r="K158" s="5"/>
      <c r="L158" s="5"/>
      <c r="M158" s="5"/>
      <c r="N158" s="5"/>
      <c r="O158" s="5"/>
      <c r="P158" s="6" t="s">
        <v>2</v>
      </c>
      <c r="Q158" s="5" t="str">
        <f>CONCATENATE(B158,P158)</f>
        <v>C</v>
      </c>
      <c r="R158" s="5"/>
    </row>
    <row r="159" spans="1:18" ht="15" x14ac:dyDescent="0.25">
      <c r="A159" s="131"/>
      <c r="B159" s="100"/>
      <c r="C159" s="123" t="str">
        <f ca="1">IF(PORTADA!$E$35="A",CONCATENATE(I159," ",G159),"")</f>
        <v xml:space="preserve">d) </v>
      </c>
      <c r="D159" s="102"/>
      <c r="G159" s="13" t="str">
        <f>IF(L159="FIN","",LOOKUP(I155,DATOS!A:A,DATOS!M:M))</f>
        <v/>
      </c>
      <c r="I159" s="10" t="s">
        <v>47</v>
      </c>
      <c r="J159" s="17">
        <f>LOOKUP(I155,DATOS!A:A,DATOS!F:F)</f>
        <v>6</v>
      </c>
      <c r="K159" s="18" t="str">
        <f>LOOKUP(I155,DATOS!A:A,DATOS!D:D)</f>
        <v>TEST 9</v>
      </c>
      <c r="L159" s="16" t="str">
        <f>IF(J159=J155,"","FIN")</f>
        <v>FIN</v>
      </c>
      <c r="M159" s="5"/>
      <c r="N159" s="5"/>
      <c r="O159" s="5"/>
      <c r="P159" s="6" t="s">
        <v>3</v>
      </c>
      <c r="Q159" s="5" t="str">
        <f>CONCATENATE(B159,P159)</f>
        <v>D</v>
      </c>
      <c r="R159" s="5"/>
    </row>
    <row r="160" spans="1:18" ht="15" x14ac:dyDescent="0.25">
      <c r="A160" s="92"/>
      <c r="B160" s="103"/>
      <c r="C160" s="126"/>
      <c r="D160" s="104"/>
    </row>
    <row r="161" spans="1:18" ht="15" x14ac:dyDescent="0.25">
      <c r="A161" s="92"/>
      <c r="B161" s="97"/>
      <c r="C161" s="122" t="str">
        <f ca="1">IF(PORTADA!$E$35="A",CONCATENATE(J161,".- ",G161),"")</f>
        <v xml:space="preserve">27.- </v>
      </c>
      <c r="D161" s="99"/>
      <c r="E161" s="92"/>
      <c r="F161" s="92"/>
      <c r="G161" s="15" t="str">
        <f>IF(L165="FIN","",LOOKUP(I161,DATOS!A:A,DATOS!G:G))</f>
        <v/>
      </c>
      <c r="H161" s="15">
        <f>IF(L165="FIN",0,LOOKUP(I161,DATOS!A:A,DATOS!N:N))</f>
        <v>0</v>
      </c>
      <c r="I161" s="10">
        <f>+I155+1</f>
        <v>167</v>
      </c>
      <c r="J161" s="7">
        <f>+J155+1</f>
        <v>27</v>
      </c>
      <c r="K161" s="5" t="s">
        <v>32</v>
      </c>
      <c r="L161" s="5" t="s">
        <v>33</v>
      </c>
      <c r="M161" s="5" t="s">
        <v>38</v>
      </c>
      <c r="N161" s="5" t="s">
        <v>34</v>
      </c>
      <c r="O161" s="5" t="s">
        <v>35</v>
      </c>
      <c r="P161" s="5" t="s">
        <v>36</v>
      </c>
      <c r="Q161" s="5" t="str">
        <f>CONCATENATE("X",H161)</f>
        <v>X0</v>
      </c>
      <c r="R161" s="5" t="s">
        <v>37</v>
      </c>
    </row>
    <row r="162" spans="1:18" ht="15" x14ac:dyDescent="0.25">
      <c r="A162" s="131">
        <f ca="1">IF($E$2="X",0,IF(J163&gt;2,H161,J163))</f>
        <v>0</v>
      </c>
      <c r="B162" s="100"/>
      <c r="C162" s="123" t="str">
        <f ca="1">IF(PORTADA!$E$35="A",CONCATENATE(I162," ",G162),"")</f>
        <v xml:space="preserve">a)  </v>
      </c>
      <c r="D162" s="102"/>
      <c r="G162" s="13" t="str">
        <f>IF(L165="FIN","",LOOKUP(I161,DATOS!A:A,DATOS!J:J))</f>
        <v/>
      </c>
      <c r="I162" s="10" t="s">
        <v>44</v>
      </c>
      <c r="J162" s="5" t="s">
        <v>5</v>
      </c>
      <c r="K162" s="5">
        <f>IF(L162&gt;0,0,O162)</f>
        <v>0</v>
      </c>
      <c r="L162" s="5">
        <f>IF(O163&gt;0,1,0)</f>
        <v>0</v>
      </c>
      <c r="M162" s="5">
        <f>IF(L162=1,-1/COUNTA(P162:P165),0)</f>
        <v>0</v>
      </c>
      <c r="N162" s="5">
        <f>COUNTA(B162:B165)</f>
        <v>0</v>
      </c>
      <c r="O162" s="5">
        <f>COUNTIF(Q162:Q165,Q161)</f>
        <v>0</v>
      </c>
      <c r="P162" s="6" t="s">
        <v>0</v>
      </c>
      <c r="Q162" s="5" t="str">
        <f>CONCATENATE(B162,P162)</f>
        <v>A</v>
      </c>
      <c r="R162" s="5">
        <f>IF(O162&gt;0,O162+N162,N162*3)</f>
        <v>0</v>
      </c>
    </row>
    <row r="163" spans="1:18" ht="15" x14ac:dyDescent="0.25">
      <c r="A163" s="131"/>
      <c r="B163" s="100"/>
      <c r="C163" s="123" t="str">
        <f ca="1">IF(PORTADA!$E$35="A",CONCATENATE(I163," ",G163),"")</f>
        <v xml:space="preserve">b)  </v>
      </c>
      <c r="D163" s="102"/>
      <c r="G163" s="13" t="str">
        <f>IF(L165="FIN","",LOOKUP(I161,DATOS!A:A,DATOS!K:K))</f>
        <v/>
      </c>
      <c r="I163" s="10" t="s">
        <v>45</v>
      </c>
      <c r="J163" s="5">
        <f ca="1">IF(PORTADA!$E$35="A",R162,0)</f>
        <v>0</v>
      </c>
      <c r="K163" s="5"/>
      <c r="L163" s="5"/>
      <c r="M163" s="5"/>
      <c r="N163" s="5"/>
      <c r="O163" s="5">
        <f>N162-O162</f>
        <v>0</v>
      </c>
      <c r="P163" s="6" t="s">
        <v>1</v>
      </c>
      <c r="Q163" s="5" t="str">
        <f>CONCATENATE(B163,P163)</f>
        <v>B</v>
      </c>
      <c r="R163" s="5"/>
    </row>
    <row r="164" spans="1:18" ht="15" x14ac:dyDescent="0.25">
      <c r="A164" s="131"/>
      <c r="B164" s="100"/>
      <c r="C164" s="123" t="str">
        <f ca="1">IF(PORTADA!$E$35="A",CONCATENATE(I164," ",G164),"")</f>
        <v xml:space="preserve">c)  </v>
      </c>
      <c r="D164" s="102"/>
      <c r="G164" s="13" t="str">
        <f>IF(L165="FIN","",LOOKUP(I161,DATOS!A:A,DATOS!L:L))</f>
        <v/>
      </c>
      <c r="I164" s="10" t="s">
        <v>46</v>
      </c>
      <c r="J164" s="5"/>
      <c r="K164" s="5"/>
      <c r="L164" s="5"/>
      <c r="M164" s="5"/>
      <c r="N164" s="5"/>
      <c r="O164" s="5"/>
      <c r="P164" s="6" t="s">
        <v>2</v>
      </c>
      <c r="Q164" s="5" t="str">
        <f>CONCATENATE(B164,P164)</f>
        <v>C</v>
      </c>
      <c r="R164" s="5"/>
    </row>
    <row r="165" spans="1:18" ht="15" x14ac:dyDescent="0.25">
      <c r="A165" s="131"/>
      <c r="B165" s="100"/>
      <c r="C165" s="123" t="str">
        <f ca="1">IF(PORTADA!$E$35="A",CONCATENATE(I165," ",G165),"")</f>
        <v xml:space="preserve">d) </v>
      </c>
      <c r="D165" s="102"/>
      <c r="G165" s="13" t="str">
        <f>IF(L165="FIN","",LOOKUP(I161,DATOS!A:A,DATOS!M:M))</f>
        <v/>
      </c>
      <c r="I165" s="10" t="s">
        <v>47</v>
      </c>
      <c r="J165" s="17">
        <f>LOOKUP(I161,DATOS!A:A,DATOS!F:F)</f>
        <v>7</v>
      </c>
      <c r="K165" s="18" t="str">
        <f>LOOKUP(I161,DATOS!A:A,DATOS!D:D)</f>
        <v>TEST 9</v>
      </c>
      <c r="L165" s="16" t="str">
        <f>IF(J165=J161,"","FIN")</f>
        <v>FIN</v>
      </c>
      <c r="M165" s="5"/>
      <c r="N165" s="5"/>
      <c r="O165" s="5"/>
      <c r="P165" s="6" t="s">
        <v>3</v>
      </c>
      <c r="Q165" s="5" t="str">
        <f>CONCATENATE(B165,P165)</f>
        <v>D</v>
      </c>
      <c r="R165" s="5"/>
    </row>
    <row r="166" spans="1:18" ht="15" x14ac:dyDescent="0.25">
      <c r="A166" s="92"/>
      <c r="B166" s="103"/>
      <c r="C166" s="126"/>
      <c r="D166" s="104"/>
    </row>
    <row r="167" spans="1:18" ht="15" x14ac:dyDescent="0.25">
      <c r="A167" s="92"/>
      <c r="B167" s="97"/>
      <c r="C167" s="122" t="str">
        <f ca="1">IF(PORTADA!$E$35="A",CONCATENATE(J167,".- ",G167),"")</f>
        <v xml:space="preserve">28.- </v>
      </c>
      <c r="D167" s="99"/>
      <c r="E167" s="92"/>
      <c r="F167" s="92"/>
      <c r="G167" s="15" t="str">
        <f>IF(L171="FIN","",LOOKUP(I167,DATOS!A:A,DATOS!G:G))</f>
        <v/>
      </c>
      <c r="H167" s="15">
        <f>IF(L171="FIN",0,LOOKUP(I167,DATOS!A:A,DATOS!N:N))</f>
        <v>0</v>
      </c>
      <c r="I167" s="10">
        <f>+I161+1</f>
        <v>168</v>
      </c>
      <c r="J167" s="7">
        <f>+J161+1</f>
        <v>28</v>
      </c>
      <c r="K167" s="5" t="s">
        <v>32</v>
      </c>
      <c r="L167" s="5" t="s">
        <v>33</v>
      </c>
      <c r="M167" s="5" t="s">
        <v>38</v>
      </c>
      <c r="N167" s="5" t="s">
        <v>34</v>
      </c>
      <c r="O167" s="5" t="s">
        <v>35</v>
      </c>
      <c r="P167" s="5" t="s">
        <v>36</v>
      </c>
      <c r="Q167" s="5" t="str">
        <f>CONCATENATE("X",H167)</f>
        <v>X0</v>
      </c>
      <c r="R167" s="5" t="s">
        <v>37</v>
      </c>
    </row>
    <row r="168" spans="1:18" ht="15" x14ac:dyDescent="0.25">
      <c r="A168" s="131">
        <f ca="1">IF($E$2="X",0,IF(J169&gt;2,H167,J169))</f>
        <v>0</v>
      </c>
      <c r="B168" s="100"/>
      <c r="C168" s="123" t="str">
        <f ca="1">IF(PORTADA!$E$35="A",CONCATENATE(I168," ",G168),"")</f>
        <v xml:space="preserve">a)  </v>
      </c>
      <c r="D168" s="102"/>
      <c r="G168" s="13" t="str">
        <f>IF(L171="FIN","",LOOKUP(I167,DATOS!A:A,DATOS!J:J))</f>
        <v/>
      </c>
      <c r="I168" s="10" t="s">
        <v>44</v>
      </c>
      <c r="J168" s="5" t="s">
        <v>5</v>
      </c>
      <c r="K168" s="5">
        <f>IF(L168&gt;0,0,O168)</f>
        <v>0</v>
      </c>
      <c r="L168" s="5">
        <f>IF(O169&gt;0,1,0)</f>
        <v>0</v>
      </c>
      <c r="M168" s="5">
        <f>IF(L168=1,-1/COUNTA(P168:P171),0)</f>
        <v>0</v>
      </c>
      <c r="N168" s="5">
        <f>COUNTA(B168:B171)</f>
        <v>0</v>
      </c>
      <c r="O168" s="5">
        <f>COUNTIF(Q168:Q171,Q167)</f>
        <v>0</v>
      </c>
      <c r="P168" s="6" t="s">
        <v>0</v>
      </c>
      <c r="Q168" s="5" t="str">
        <f>CONCATENATE(B168,P168)</f>
        <v>A</v>
      </c>
      <c r="R168" s="5">
        <f>IF(O168&gt;0,O168+N168,N168*3)</f>
        <v>0</v>
      </c>
    </row>
    <row r="169" spans="1:18" ht="15" x14ac:dyDescent="0.25">
      <c r="A169" s="131"/>
      <c r="B169" s="100"/>
      <c r="C169" s="123" t="str">
        <f ca="1">IF(PORTADA!$E$35="A",CONCATENATE(I169," ",G169),"")</f>
        <v xml:space="preserve">b)  </v>
      </c>
      <c r="D169" s="102"/>
      <c r="G169" s="13" t="str">
        <f>IF(L171="FIN","",LOOKUP(I167,DATOS!A:A,DATOS!K:K))</f>
        <v/>
      </c>
      <c r="I169" s="10" t="s">
        <v>45</v>
      </c>
      <c r="J169" s="5">
        <f ca="1">IF(PORTADA!$E$35="A",R168,0)</f>
        <v>0</v>
      </c>
      <c r="K169" s="5"/>
      <c r="L169" s="5"/>
      <c r="M169" s="5"/>
      <c r="N169" s="5"/>
      <c r="O169" s="5">
        <f>N168-O168</f>
        <v>0</v>
      </c>
      <c r="P169" s="6" t="s">
        <v>1</v>
      </c>
      <c r="Q169" s="5" t="str">
        <f>CONCATENATE(B169,P169)</f>
        <v>B</v>
      </c>
      <c r="R169" s="5"/>
    </row>
    <row r="170" spans="1:18" ht="15" x14ac:dyDescent="0.25">
      <c r="A170" s="131"/>
      <c r="B170" s="100"/>
      <c r="C170" s="123" t="str">
        <f ca="1">IF(PORTADA!$E$35="A",CONCATENATE(I170," ",G170),"")</f>
        <v xml:space="preserve">c)  </v>
      </c>
      <c r="D170" s="102"/>
      <c r="G170" s="13" t="str">
        <f>IF(L171="FIN","",LOOKUP(I167,DATOS!A:A,DATOS!L:L))</f>
        <v/>
      </c>
      <c r="I170" s="10" t="s">
        <v>46</v>
      </c>
      <c r="J170" s="5"/>
      <c r="K170" s="5"/>
      <c r="L170" s="5"/>
      <c r="M170" s="5"/>
      <c r="N170" s="5"/>
      <c r="O170" s="5"/>
      <c r="P170" s="6" t="s">
        <v>2</v>
      </c>
      <c r="Q170" s="5" t="str">
        <f>CONCATENATE(B170,P170)</f>
        <v>C</v>
      </c>
      <c r="R170" s="5"/>
    </row>
    <row r="171" spans="1:18" ht="15" x14ac:dyDescent="0.25">
      <c r="A171" s="131"/>
      <c r="B171" s="100"/>
      <c r="C171" s="123" t="str">
        <f ca="1">IF(PORTADA!$E$35="A",CONCATENATE(I171," ",G171),"")</f>
        <v xml:space="preserve">d) </v>
      </c>
      <c r="D171" s="102"/>
      <c r="G171" s="13" t="str">
        <f>IF(L171="FIN","",LOOKUP(I167,DATOS!A:A,DATOS!M:M))</f>
        <v/>
      </c>
      <c r="I171" s="10" t="s">
        <v>47</v>
      </c>
      <c r="J171" s="17">
        <f>LOOKUP(I167,DATOS!A:A,DATOS!F:F)</f>
        <v>8</v>
      </c>
      <c r="K171" s="18" t="str">
        <f>LOOKUP(I167,DATOS!A:A,DATOS!D:D)</f>
        <v>TEST 9</v>
      </c>
      <c r="L171" s="16" t="str">
        <f>IF(J171=J167,"","FIN")</f>
        <v>FIN</v>
      </c>
      <c r="M171" s="5"/>
      <c r="N171" s="5"/>
      <c r="O171" s="5"/>
      <c r="P171" s="6" t="s">
        <v>3</v>
      </c>
      <c r="Q171" s="5" t="str">
        <f>CONCATENATE(B171,P171)</f>
        <v>D</v>
      </c>
      <c r="R171" s="5"/>
    </row>
    <row r="172" spans="1:18" ht="15" x14ac:dyDescent="0.25">
      <c r="A172" s="92"/>
      <c r="B172" s="103"/>
      <c r="C172" s="126"/>
      <c r="D172" s="104"/>
    </row>
    <row r="173" spans="1:18" ht="15" x14ac:dyDescent="0.25">
      <c r="A173" s="92"/>
      <c r="B173" s="97"/>
      <c r="C173" s="122" t="str">
        <f ca="1">IF(PORTADA!$E$35="A",CONCATENATE(J173,".- ",G173),"")</f>
        <v xml:space="preserve">29.- </v>
      </c>
      <c r="D173" s="99"/>
      <c r="E173" s="92"/>
      <c r="F173" s="92"/>
      <c r="G173" s="15" t="str">
        <f>IF(L177="FIN","",LOOKUP(I173,DATOS!A:A,DATOS!G:G))</f>
        <v/>
      </c>
      <c r="H173" s="15">
        <f>IF(L177="FIN",0,LOOKUP(I173,DATOS!A:A,DATOS!N:N))</f>
        <v>0</v>
      </c>
      <c r="I173" s="10">
        <f>+I167+1</f>
        <v>169</v>
      </c>
      <c r="J173" s="7">
        <f>+J167+1</f>
        <v>29</v>
      </c>
      <c r="K173" s="5" t="s">
        <v>32</v>
      </c>
      <c r="L173" s="5" t="s">
        <v>33</v>
      </c>
      <c r="M173" s="5" t="s">
        <v>38</v>
      </c>
      <c r="N173" s="5" t="s">
        <v>34</v>
      </c>
      <c r="O173" s="5" t="s">
        <v>35</v>
      </c>
      <c r="P173" s="5" t="s">
        <v>36</v>
      </c>
      <c r="Q173" s="5" t="str">
        <f>CONCATENATE("X",H173)</f>
        <v>X0</v>
      </c>
      <c r="R173" s="5" t="s">
        <v>37</v>
      </c>
    </row>
    <row r="174" spans="1:18" ht="15" x14ac:dyDescent="0.25">
      <c r="A174" s="131">
        <f ca="1">IF($E$2="X",0,IF(J175&gt;2,H173,J175))</f>
        <v>0</v>
      </c>
      <c r="B174" s="100"/>
      <c r="C174" s="123" t="str">
        <f ca="1">IF(PORTADA!$E$35="A",CONCATENATE(I174," ",G174),"")</f>
        <v xml:space="preserve">a)  </v>
      </c>
      <c r="D174" s="102"/>
      <c r="G174" s="13" t="str">
        <f>IF(L177="FIN","",LOOKUP(I173,DATOS!A:A,DATOS!J:J))</f>
        <v/>
      </c>
      <c r="I174" s="10" t="s">
        <v>44</v>
      </c>
      <c r="J174" s="5" t="s">
        <v>5</v>
      </c>
      <c r="K174" s="5">
        <f>IF(L174&gt;0,0,O174)</f>
        <v>0</v>
      </c>
      <c r="L174" s="5">
        <f>IF(O175&gt;0,1,0)</f>
        <v>0</v>
      </c>
      <c r="M174" s="5">
        <f>IF(L174=1,-1/COUNTA(P174:P177),0)</f>
        <v>0</v>
      </c>
      <c r="N174" s="5">
        <f>COUNTA(B174:B177)</f>
        <v>0</v>
      </c>
      <c r="O174" s="5">
        <f>COUNTIF(Q174:Q177,Q173)</f>
        <v>0</v>
      </c>
      <c r="P174" s="6" t="s">
        <v>0</v>
      </c>
      <c r="Q174" s="5" t="str">
        <f>CONCATENATE(B174,P174)</f>
        <v>A</v>
      </c>
      <c r="R174" s="5">
        <f>IF(O174&gt;0,O174+N174,N174*3)</f>
        <v>0</v>
      </c>
    </row>
    <row r="175" spans="1:18" ht="15" x14ac:dyDescent="0.25">
      <c r="A175" s="131"/>
      <c r="B175" s="100"/>
      <c r="C175" s="123" t="str">
        <f ca="1">IF(PORTADA!$E$35="A",CONCATENATE(I175," ",G175),"")</f>
        <v xml:space="preserve">b)  </v>
      </c>
      <c r="D175" s="102"/>
      <c r="G175" s="13" t="str">
        <f>IF(L177="FIN","",LOOKUP(I173,DATOS!A:A,DATOS!K:K))</f>
        <v/>
      </c>
      <c r="I175" s="10" t="s">
        <v>45</v>
      </c>
      <c r="J175" s="5">
        <f ca="1">IF(PORTADA!$E$35="A",R174,0)</f>
        <v>0</v>
      </c>
      <c r="K175" s="5"/>
      <c r="L175" s="5"/>
      <c r="M175" s="5"/>
      <c r="N175" s="5"/>
      <c r="O175" s="5">
        <f>N174-O174</f>
        <v>0</v>
      </c>
      <c r="P175" s="6" t="s">
        <v>1</v>
      </c>
      <c r="Q175" s="5" t="str">
        <f>CONCATENATE(B175,P175)</f>
        <v>B</v>
      </c>
      <c r="R175" s="5"/>
    </row>
    <row r="176" spans="1:18" ht="15" x14ac:dyDescent="0.25">
      <c r="A176" s="131"/>
      <c r="B176" s="100"/>
      <c r="C176" s="123" t="str">
        <f ca="1">IF(PORTADA!$E$35="A",CONCATENATE(I176," ",G176),"")</f>
        <v xml:space="preserve">c)  </v>
      </c>
      <c r="D176" s="102"/>
      <c r="G176" s="13" t="str">
        <f>IF(L177="FIN","",LOOKUP(I173,DATOS!A:A,DATOS!L:L))</f>
        <v/>
      </c>
      <c r="I176" s="10" t="s">
        <v>46</v>
      </c>
      <c r="J176" s="5"/>
      <c r="K176" s="5"/>
      <c r="L176" s="5"/>
      <c r="M176" s="5"/>
      <c r="N176" s="5"/>
      <c r="O176" s="5"/>
      <c r="P176" s="6" t="s">
        <v>2</v>
      </c>
      <c r="Q176" s="5" t="str">
        <f>CONCATENATE(B176,P176)</f>
        <v>C</v>
      </c>
      <c r="R176" s="5"/>
    </row>
    <row r="177" spans="1:18" ht="15" x14ac:dyDescent="0.25">
      <c r="A177" s="131"/>
      <c r="B177" s="100"/>
      <c r="C177" s="123" t="str">
        <f ca="1">IF(PORTADA!$E$35="A",CONCATENATE(I177," ",G177),"")</f>
        <v xml:space="preserve">d) </v>
      </c>
      <c r="D177" s="102"/>
      <c r="G177" s="13" t="str">
        <f>IF(L177="FIN","",LOOKUP(I173,DATOS!A:A,DATOS!M:M))</f>
        <v/>
      </c>
      <c r="I177" s="10" t="s">
        <v>47</v>
      </c>
      <c r="J177" s="17">
        <f>LOOKUP(I173,DATOS!A:A,DATOS!F:F)</f>
        <v>9</v>
      </c>
      <c r="K177" s="18" t="str">
        <f>LOOKUP(I173,DATOS!A:A,DATOS!D:D)</f>
        <v>TEST 9</v>
      </c>
      <c r="L177" s="16" t="str">
        <f>IF(J177=J173,"","FIN")</f>
        <v>FIN</v>
      </c>
      <c r="M177" s="5"/>
      <c r="N177" s="5"/>
      <c r="O177" s="5"/>
      <c r="P177" s="6" t="s">
        <v>3</v>
      </c>
      <c r="Q177" s="5" t="str">
        <f>CONCATENATE(B177,P177)</f>
        <v>D</v>
      </c>
      <c r="R177" s="5"/>
    </row>
    <row r="178" spans="1:18" ht="15" x14ac:dyDescent="0.25">
      <c r="A178" s="92"/>
      <c r="B178" s="103"/>
      <c r="C178" s="126"/>
      <c r="D178" s="104"/>
    </row>
    <row r="179" spans="1:18" ht="15" x14ac:dyDescent="0.25">
      <c r="A179" s="92"/>
      <c r="B179" s="97"/>
      <c r="C179" s="122" t="str">
        <f ca="1">IF(PORTADA!$E$35="A",CONCATENATE(J179,".- ",G179),"")</f>
        <v xml:space="preserve">30.- </v>
      </c>
      <c r="D179" s="99"/>
      <c r="E179" s="92"/>
      <c r="F179" s="92"/>
      <c r="G179" s="15" t="str">
        <f>IF(L183="FIN","",LOOKUP(I179,DATOS!A:A,DATOS!G:G))</f>
        <v/>
      </c>
      <c r="H179" s="15">
        <f>IF(L183="FIN",0,LOOKUP(I179,DATOS!A:A,DATOS!N:N))</f>
        <v>0</v>
      </c>
      <c r="I179" s="10">
        <f>+I173+1</f>
        <v>170</v>
      </c>
      <c r="J179" s="7">
        <f>+J173+1</f>
        <v>30</v>
      </c>
      <c r="K179" s="5" t="s">
        <v>32</v>
      </c>
      <c r="L179" s="5" t="s">
        <v>33</v>
      </c>
      <c r="M179" s="5" t="s">
        <v>38</v>
      </c>
      <c r="N179" s="5" t="s">
        <v>34</v>
      </c>
      <c r="O179" s="5" t="s">
        <v>35</v>
      </c>
      <c r="P179" s="5" t="s">
        <v>36</v>
      </c>
      <c r="Q179" s="5" t="str">
        <f>CONCATENATE("X",H179)</f>
        <v>X0</v>
      </c>
      <c r="R179" s="5" t="s">
        <v>37</v>
      </c>
    </row>
    <row r="180" spans="1:18" ht="15" x14ac:dyDescent="0.25">
      <c r="A180" s="131">
        <f ca="1">IF($E$2="X",0,IF(J181&gt;2,H179,J181))</f>
        <v>0</v>
      </c>
      <c r="B180" s="100"/>
      <c r="C180" s="123" t="str">
        <f ca="1">IF(PORTADA!$E$35="A",CONCATENATE(I180," ",G180),"")</f>
        <v xml:space="preserve">a)  </v>
      </c>
      <c r="D180" s="102"/>
      <c r="G180" s="13" t="str">
        <f>IF(L183="FIN","",LOOKUP(I179,DATOS!A:A,DATOS!J:J))</f>
        <v/>
      </c>
      <c r="I180" s="10" t="s">
        <v>44</v>
      </c>
      <c r="J180" s="5" t="s">
        <v>5</v>
      </c>
      <c r="K180" s="5">
        <f>IF(L180&gt;0,0,O180)</f>
        <v>0</v>
      </c>
      <c r="L180" s="5">
        <f>IF(O181&gt;0,1,0)</f>
        <v>0</v>
      </c>
      <c r="M180" s="5">
        <f>IF(L180=1,-1/COUNTA(P180:P183),0)</f>
        <v>0</v>
      </c>
      <c r="N180" s="5">
        <f>COUNTA(B180:B183)</f>
        <v>0</v>
      </c>
      <c r="O180" s="5">
        <f>COUNTIF(Q180:Q183,Q179)</f>
        <v>0</v>
      </c>
      <c r="P180" s="6" t="s">
        <v>0</v>
      </c>
      <c r="Q180" s="5" t="str">
        <f>CONCATENATE(B180,P180)</f>
        <v>A</v>
      </c>
      <c r="R180" s="5">
        <f>IF(O180&gt;0,O180+N180,N180*3)</f>
        <v>0</v>
      </c>
    </row>
    <row r="181" spans="1:18" ht="15" x14ac:dyDescent="0.25">
      <c r="A181" s="131"/>
      <c r="B181" s="100"/>
      <c r="C181" s="123" t="str">
        <f ca="1">IF(PORTADA!$E$35="A",CONCATENATE(I181," ",G181),"")</f>
        <v xml:space="preserve">b)  </v>
      </c>
      <c r="D181" s="102"/>
      <c r="G181" s="13" t="str">
        <f>IF(L183="FIN","",LOOKUP(I179,DATOS!A:A,DATOS!K:K))</f>
        <v/>
      </c>
      <c r="I181" s="10" t="s">
        <v>45</v>
      </c>
      <c r="J181" s="5">
        <f ca="1">IF(PORTADA!$E$35="A",R180,0)</f>
        <v>0</v>
      </c>
      <c r="K181" s="5"/>
      <c r="L181" s="5"/>
      <c r="M181" s="5"/>
      <c r="N181" s="5"/>
      <c r="O181" s="5">
        <f>N180-O180</f>
        <v>0</v>
      </c>
      <c r="P181" s="6" t="s">
        <v>1</v>
      </c>
      <c r="Q181" s="5" t="str">
        <f>CONCATENATE(B181,P181)</f>
        <v>B</v>
      </c>
      <c r="R181" s="5"/>
    </row>
    <row r="182" spans="1:18" ht="15" x14ac:dyDescent="0.25">
      <c r="A182" s="131"/>
      <c r="B182" s="100"/>
      <c r="C182" s="123" t="str">
        <f ca="1">IF(PORTADA!$E$35="A",CONCATENATE(I182," ",G182),"")</f>
        <v xml:space="preserve">c)  </v>
      </c>
      <c r="D182" s="102"/>
      <c r="G182" s="13" t="str">
        <f>IF(L183="FIN","",LOOKUP(I179,DATOS!A:A,DATOS!L:L))</f>
        <v/>
      </c>
      <c r="I182" s="10" t="s">
        <v>46</v>
      </c>
      <c r="J182" s="5"/>
      <c r="K182" s="5"/>
      <c r="L182" s="5"/>
      <c r="M182" s="5"/>
      <c r="N182" s="5"/>
      <c r="O182" s="5"/>
      <c r="P182" s="6" t="s">
        <v>2</v>
      </c>
      <c r="Q182" s="5" t="str">
        <f>CONCATENATE(B182,P182)</f>
        <v>C</v>
      </c>
      <c r="R182" s="5"/>
    </row>
    <row r="183" spans="1:18" ht="15" x14ac:dyDescent="0.25">
      <c r="A183" s="131"/>
      <c r="B183" s="100"/>
      <c r="C183" s="123" t="str">
        <f ca="1">IF(PORTADA!$E$35="A",CONCATENATE(I183," ",G183),"")</f>
        <v xml:space="preserve">d) </v>
      </c>
      <c r="D183" s="102"/>
      <c r="G183" s="13" t="str">
        <f>IF(L183="FIN","",LOOKUP(I179,DATOS!A:A,DATOS!M:M))</f>
        <v/>
      </c>
      <c r="I183" s="10" t="s">
        <v>47</v>
      </c>
      <c r="J183" s="17">
        <f>LOOKUP(I179,DATOS!A:A,DATOS!F:F)</f>
        <v>10</v>
      </c>
      <c r="K183" s="18" t="str">
        <f>LOOKUP(I179,DATOS!A:A,DATOS!D:D)</f>
        <v>TEST 9</v>
      </c>
      <c r="L183" s="16" t="str">
        <f>IF(J183=J179,"","FIN")</f>
        <v>FIN</v>
      </c>
      <c r="M183" s="5"/>
      <c r="N183" s="5"/>
      <c r="O183" s="5"/>
      <c r="P183" s="6" t="s">
        <v>3</v>
      </c>
      <c r="Q183" s="5" t="str">
        <f>CONCATENATE(B183,P183)</f>
        <v>D</v>
      </c>
      <c r="R183" s="5"/>
    </row>
    <row r="184" spans="1:18" ht="15" x14ac:dyDescent="0.25">
      <c r="A184" s="92"/>
      <c r="B184" s="103"/>
      <c r="C184" s="126"/>
      <c r="D184" s="104"/>
    </row>
    <row r="185" spans="1:18" ht="15" hidden="1" x14ac:dyDescent="0.25"/>
    <row r="186" spans="1:18" ht="15" hidden="1" x14ac:dyDescent="0.25"/>
    <row r="187" spans="1:18" ht="15" hidden="1" x14ac:dyDescent="0.25"/>
    <row r="188" spans="1:18" ht="15" hidden="1" x14ac:dyDescent="0.25"/>
    <row r="189" spans="1:18" ht="15" hidden="1" x14ac:dyDescent="0.25"/>
    <row r="190" spans="1:18" ht="15" hidden="1" x14ac:dyDescent="0.25"/>
    <row r="191" spans="1:18" ht="15" hidden="1" x14ac:dyDescent="0.25"/>
    <row r="192" spans="1:18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0" hidden="1" customHeight="1" x14ac:dyDescent="0.25"/>
    <row r="221" ht="0" hidden="1" customHeight="1" x14ac:dyDescent="0.25"/>
    <row r="222" ht="0" hidden="1" customHeight="1" x14ac:dyDescent="0.25"/>
    <row r="223" ht="0" hidden="1" customHeight="1" x14ac:dyDescent="0.25"/>
    <row r="224" ht="0" hidden="1" customHeight="1" x14ac:dyDescent="0.25"/>
    <row r="225" ht="0" hidden="1" customHeight="1" x14ac:dyDescent="0.25"/>
    <row r="226" ht="0" hidden="1" customHeight="1" x14ac:dyDescent="0.25"/>
    <row r="227" ht="0" hidden="1" customHeight="1" x14ac:dyDescent="0.25"/>
    <row r="228" ht="0" hidden="1" customHeight="1" x14ac:dyDescent="0.25"/>
    <row r="229" ht="0" hidden="1" customHeight="1" x14ac:dyDescent="0.25"/>
    <row r="230" ht="0" hidden="1" customHeight="1" x14ac:dyDescent="0.25"/>
    <row r="231" ht="0" hidden="1" customHeight="1" x14ac:dyDescent="0.25"/>
    <row r="232" ht="0" hidden="1" customHeight="1" x14ac:dyDescent="0.25"/>
    <row r="233" ht="0" hidden="1" customHeight="1" x14ac:dyDescent="0.25"/>
    <row r="234" ht="0" hidden="1" customHeight="1" x14ac:dyDescent="0.25"/>
    <row r="235" ht="0" hidden="1" customHeight="1" x14ac:dyDescent="0.25"/>
    <row r="236" ht="0" hidden="1" customHeight="1" x14ac:dyDescent="0.25"/>
    <row r="237" ht="0" hidden="1" customHeight="1" x14ac:dyDescent="0.25"/>
    <row r="238" ht="0" hidden="1" customHeight="1" x14ac:dyDescent="0.25"/>
    <row r="239" ht="0" hidden="1" customHeight="1" x14ac:dyDescent="0.25"/>
    <row r="240" ht="0" hidden="1" customHeight="1" x14ac:dyDescent="0.25"/>
    <row r="241" ht="0" hidden="1" customHeight="1" x14ac:dyDescent="0.25"/>
    <row r="242" ht="0" hidden="1" customHeight="1" x14ac:dyDescent="0.25"/>
    <row r="243" ht="0" hidden="1" customHeight="1" x14ac:dyDescent="0.25"/>
    <row r="244" ht="0" hidden="1" customHeight="1" x14ac:dyDescent="0.25"/>
    <row r="245" ht="0" hidden="1" customHeight="1" x14ac:dyDescent="0.25"/>
    <row r="246" ht="0" hidden="1" customHeight="1" x14ac:dyDescent="0.25"/>
    <row r="247" ht="0" hidden="1" customHeight="1" x14ac:dyDescent="0.25"/>
    <row r="248" ht="0" hidden="1" customHeight="1" x14ac:dyDescent="0.25"/>
    <row r="249" ht="0" hidden="1" customHeight="1" x14ac:dyDescent="0.25"/>
    <row r="250" ht="0" hidden="1" customHeight="1" x14ac:dyDescent="0.25"/>
    <row r="251" ht="0" hidden="1" customHeight="1" x14ac:dyDescent="0.25"/>
    <row r="252" ht="0" hidden="1" customHeight="1" x14ac:dyDescent="0.25"/>
    <row r="253" ht="0" hidden="1" customHeight="1" x14ac:dyDescent="0.25"/>
    <row r="254" ht="0" hidden="1" customHeight="1" x14ac:dyDescent="0.25"/>
    <row r="255" ht="0" hidden="1" customHeight="1" x14ac:dyDescent="0.25"/>
    <row r="256" ht="0" hidden="1" customHeight="1" x14ac:dyDescent="0.25"/>
    <row r="257" ht="0" hidden="1" customHeight="1" x14ac:dyDescent="0.25"/>
    <row r="258" ht="0" hidden="1" customHeight="1" x14ac:dyDescent="0.25"/>
    <row r="259" ht="0" hidden="1" customHeight="1" x14ac:dyDescent="0.25"/>
    <row r="260" ht="0" hidden="1" customHeight="1" x14ac:dyDescent="0.25"/>
    <row r="261" ht="0" hidden="1" customHeight="1" x14ac:dyDescent="0.25"/>
    <row r="262" ht="0" hidden="1" customHeight="1" x14ac:dyDescent="0.25"/>
    <row r="263" ht="0" hidden="1" customHeight="1" x14ac:dyDescent="0.25"/>
    <row r="264" ht="0" hidden="1" customHeight="1" x14ac:dyDescent="0.25"/>
    <row r="265" ht="0" hidden="1" customHeight="1" x14ac:dyDescent="0.25"/>
    <row r="266" ht="0" hidden="1" customHeight="1" x14ac:dyDescent="0.25"/>
    <row r="267" ht="0" hidden="1" customHeight="1" x14ac:dyDescent="0.25"/>
    <row r="268" ht="0" hidden="1" customHeight="1" x14ac:dyDescent="0.25"/>
    <row r="269" ht="0" hidden="1" customHeight="1" x14ac:dyDescent="0.25"/>
    <row r="270" ht="0" hidden="1" customHeight="1" x14ac:dyDescent="0.25"/>
    <row r="271" ht="0" hidden="1" customHeight="1" x14ac:dyDescent="0.25"/>
    <row r="272" ht="0" hidden="1" customHeight="1" x14ac:dyDescent="0.25"/>
    <row r="273" ht="0" hidden="1" customHeight="1" x14ac:dyDescent="0.25"/>
    <row r="274" ht="0" hidden="1" customHeight="1" x14ac:dyDescent="0.25"/>
    <row r="275" ht="0" hidden="1" customHeight="1" x14ac:dyDescent="0.25"/>
    <row r="276" ht="0" hidden="1" customHeight="1" x14ac:dyDescent="0.25"/>
    <row r="277" ht="0" hidden="1" customHeight="1" x14ac:dyDescent="0.25"/>
    <row r="278" ht="0" hidden="1" customHeight="1" x14ac:dyDescent="0.25"/>
    <row r="279" ht="0" hidden="1" customHeight="1" x14ac:dyDescent="0.25"/>
    <row r="280" ht="0" hidden="1" customHeight="1" x14ac:dyDescent="0.25"/>
    <row r="281" ht="0" hidden="1" customHeight="1" x14ac:dyDescent="0.25"/>
    <row r="282" ht="0" hidden="1" customHeight="1" x14ac:dyDescent="0.25"/>
    <row r="283" ht="0" hidden="1" customHeight="1" x14ac:dyDescent="0.25"/>
    <row r="284" ht="0" hidden="1" customHeight="1" x14ac:dyDescent="0.25"/>
    <row r="285" ht="0" hidden="1" customHeight="1" x14ac:dyDescent="0.25"/>
    <row r="286" ht="0" hidden="1" customHeight="1" x14ac:dyDescent="0.25"/>
    <row r="287" ht="0" hidden="1" customHeight="1" x14ac:dyDescent="0.25"/>
    <row r="288" ht="0" hidden="1" customHeight="1" x14ac:dyDescent="0.25"/>
    <row r="289" ht="0" hidden="1" customHeight="1" x14ac:dyDescent="0.25"/>
    <row r="290" ht="0" hidden="1" customHeight="1" x14ac:dyDescent="0.25"/>
    <row r="291" ht="0" hidden="1" customHeight="1" x14ac:dyDescent="0.25"/>
    <row r="292" ht="0" hidden="1" customHeight="1" x14ac:dyDescent="0.25"/>
    <row r="293" ht="0" hidden="1" customHeight="1" x14ac:dyDescent="0.25"/>
    <row r="294" ht="0" hidden="1" customHeight="1" x14ac:dyDescent="0.25"/>
    <row r="295" ht="0" hidden="1" customHeight="1" x14ac:dyDescent="0.25"/>
    <row r="296" ht="0" hidden="1" customHeight="1" x14ac:dyDescent="0.25"/>
    <row r="297" ht="0" hidden="1" customHeight="1" x14ac:dyDescent="0.25"/>
    <row r="298" ht="0" hidden="1" customHeight="1" x14ac:dyDescent="0.25"/>
    <row r="299" ht="0" hidden="1" customHeight="1" x14ac:dyDescent="0.25"/>
    <row r="300" ht="0" hidden="1" customHeight="1" x14ac:dyDescent="0.25"/>
    <row r="301" ht="0" hidden="1" customHeight="1" x14ac:dyDescent="0.25"/>
    <row r="302" ht="0" hidden="1" customHeight="1" x14ac:dyDescent="0.25"/>
    <row r="303" ht="0" hidden="1" customHeight="1" x14ac:dyDescent="0.25"/>
    <row r="304" ht="0" hidden="1" customHeight="1" x14ac:dyDescent="0.25"/>
    <row r="305" ht="0" hidden="1" customHeight="1" x14ac:dyDescent="0.25"/>
    <row r="306" ht="0" hidden="1" customHeight="1" x14ac:dyDescent="0.25"/>
    <row r="307" ht="0" hidden="1" customHeight="1" x14ac:dyDescent="0.25"/>
    <row r="308" ht="0" hidden="1" customHeight="1" x14ac:dyDescent="0.25"/>
    <row r="309" ht="0" hidden="1" customHeight="1" x14ac:dyDescent="0.25"/>
    <row r="310" ht="0" hidden="1" customHeight="1" x14ac:dyDescent="0.25"/>
    <row r="311" ht="0" hidden="1" customHeight="1" x14ac:dyDescent="0.25"/>
    <row r="312" ht="0" hidden="1" customHeight="1" x14ac:dyDescent="0.25"/>
    <row r="313" ht="0" hidden="1" customHeight="1" x14ac:dyDescent="0.25"/>
    <row r="314" ht="0" hidden="1" customHeight="1" x14ac:dyDescent="0.25"/>
    <row r="315" ht="0" hidden="1" customHeight="1" x14ac:dyDescent="0.25"/>
    <row r="316" ht="0" hidden="1" customHeight="1" x14ac:dyDescent="0.25"/>
    <row r="317" ht="0" hidden="1" customHeight="1" x14ac:dyDescent="0.25"/>
    <row r="318" ht="0" hidden="1" customHeight="1" x14ac:dyDescent="0.25"/>
    <row r="319" ht="0" hidden="1" customHeight="1" x14ac:dyDescent="0.25"/>
    <row r="320" ht="0" hidden="1" customHeight="1" x14ac:dyDescent="0.25"/>
    <row r="321" ht="0" hidden="1" customHeight="1" x14ac:dyDescent="0.25"/>
    <row r="322" ht="0" hidden="1" customHeight="1" x14ac:dyDescent="0.25"/>
    <row r="323" ht="0" hidden="1" customHeight="1" x14ac:dyDescent="0.25"/>
    <row r="324" ht="0" hidden="1" customHeight="1" x14ac:dyDescent="0.25"/>
    <row r="325" ht="0" hidden="1" customHeight="1" x14ac:dyDescent="0.25"/>
    <row r="326" ht="0" hidden="1" customHeight="1" x14ac:dyDescent="0.25"/>
    <row r="327" ht="0" hidden="1" customHeight="1" x14ac:dyDescent="0.25"/>
    <row r="328" ht="0" hidden="1" customHeight="1" x14ac:dyDescent="0.25"/>
    <row r="329" ht="0" hidden="1" customHeight="1" x14ac:dyDescent="0.25"/>
    <row r="330" ht="0" hidden="1" customHeight="1" x14ac:dyDescent="0.25"/>
    <row r="331" ht="0" hidden="1" customHeight="1" x14ac:dyDescent="0.25"/>
    <row r="332" ht="0" hidden="1" customHeight="1" x14ac:dyDescent="0.25"/>
    <row r="333" ht="0" hidden="1" customHeight="1" x14ac:dyDescent="0.25"/>
    <row r="334" ht="0" hidden="1" customHeight="1" x14ac:dyDescent="0.25"/>
    <row r="335" ht="0" hidden="1" customHeight="1" x14ac:dyDescent="0.25"/>
    <row r="336" ht="0" hidden="1" customHeight="1" x14ac:dyDescent="0.25"/>
    <row r="337" ht="0" hidden="1" customHeight="1" x14ac:dyDescent="0.25"/>
    <row r="338" ht="0" hidden="1" customHeight="1" x14ac:dyDescent="0.25"/>
    <row r="339" ht="0" hidden="1" customHeight="1" x14ac:dyDescent="0.25"/>
    <row r="340" ht="0" hidden="1" customHeight="1" x14ac:dyDescent="0.25"/>
    <row r="341" ht="0" hidden="1" customHeight="1" x14ac:dyDescent="0.25"/>
    <row r="342" ht="0" hidden="1" customHeight="1" x14ac:dyDescent="0.25"/>
    <row r="343" ht="0" hidden="1" customHeight="1" x14ac:dyDescent="0.25"/>
    <row r="344" ht="0" hidden="1" customHeight="1" x14ac:dyDescent="0.25"/>
    <row r="345" ht="0" hidden="1" customHeight="1" x14ac:dyDescent="0.25"/>
    <row r="346" ht="0" hidden="1" customHeight="1" x14ac:dyDescent="0.25"/>
    <row r="347" ht="0" hidden="1" customHeight="1" x14ac:dyDescent="0.25"/>
    <row r="348" ht="0" hidden="1" customHeight="1" x14ac:dyDescent="0.25"/>
    <row r="349" ht="0" hidden="1" customHeight="1" x14ac:dyDescent="0.25"/>
    <row r="350" ht="0" hidden="1" customHeight="1" x14ac:dyDescent="0.25"/>
    <row r="351" ht="0" hidden="1" customHeight="1" x14ac:dyDescent="0.25"/>
    <row r="352" ht="0" hidden="1" customHeight="1" x14ac:dyDescent="0.25"/>
    <row r="353" ht="0" hidden="1" customHeight="1" x14ac:dyDescent="0.25"/>
    <row r="354" ht="0" hidden="1" customHeight="1" x14ac:dyDescent="0.25"/>
    <row r="355" ht="0" hidden="1" customHeight="1" x14ac:dyDescent="0.25"/>
    <row r="356" ht="0" hidden="1" customHeight="1" x14ac:dyDescent="0.25"/>
    <row r="357" ht="0" hidden="1" customHeight="1" x14ac:dyDescent="0.25"/>
    <row r="358" ht="0" hidden="1" customHeight="1" x14ac:dyDescent="0.25"/>
    <row r="359" ht="0" hidden="1" customHeight="1" x14ac:dyDescent="0.25"/>
    <row r="360" ht="0" hidden="1" customHeight="1" x14ac:dyDescent="0.25"/>
    <row r="361" ht="0" hidden="1" customHeight="1" x14ac:dyDescent="0.25"/>
    <row r="362" ht="0" hidden="1" customHeight="1" x14ac:dyDescent="0.25"/>
    <row r="363" ht="0" hidden="1" customHeight="1" x14ac:dyDescent="0.25"/>
    <row r="364" ht="0" hidden="1" customHeight="1" x14ac:dyDescent="0.25"/>
    <row r="365" ht="0" hidden="1" customHeight="1" x14ac:dyDescent="0.25"/>
    <row r="366" ht="0" hidden="1" customHeight="1" x14ac:dyDescent="0.25"/>
    <row r="367" ht="0" hidden="1" customHeight="1" x14ac:dyDescent="0.25"/>
    <row r="368" ht="0" hidden="1" customHeight="1" x14ac:dyDescent="0.25"/>
    <row r="369" ht="0" hidden="1" customHeight="1" x14ac:dyDescent="0.25"/>
    <row r="370" ht="0" hidden="1" customHeight="1" x14ac:dyDescent="0.25"/>
    <row r="371" ht="0" hidden="1" customHeight="1" x14ac:dyDescent="0.25"/>
    <row r="372" ht="0" hidden="1" customHeight="1" x14ac:dyDescent="0.25"/>
    <row r="373" ht="0" hidden="1" customHeight="1" x14ac:dyDescent="0.25"/>
    <row r="374" ht="0" hidden="1" customHeight="1" x14ac:dyDescent="0.25"/>
    <row r="375" ht="0" hidden="1" customHeight="1" x14ac:dyDescent="0.25"/>
    <row r="376" ht="0" hidden="1" customHeight="1" x14ac:dyDescent="0.25"/>
    <row r="377" ht="0" hidden="1" customHeight="1" x14ac:dyDescent="0.25"/>
    <row r="378" ht="0" hidden="1" customHeight="1" x14ac:dyDescent="0.25"/>
    <row r="379" ht="0" hidden="1" customHeight="1" x14ac:dyDescent="0.25"/>
    <row r="380" ht="0" hidden="1" customHeight="1" x14ac:dyDescent="0.25"/>
    <row r="381" ht="0" hidden="1" customHeight="1" x14ac:dyDescent="0.25"/>
    <row r="382" ht="0" hidden="1" customHeight="1" x14ac:dyDescent="0.25"/>
    <row r="383" ht="0" hidden="1" customHeight="1" x14ac:dyDescent="0.25"/>
    <row r="384" ht="0" hidden="1" customHeight="1" x14ac:dyDescent="0.25"/>
    <row r="385" ht="0" hidden="1" customHeight="1" x14ac:dyDescent="0.25"/>
    <row r="386" ht="0" hidden="1" customHeight="1" x14ac:dyDescent="0.25"/>
    <row r="387" ht="0" hidden="1" customHeight="1" x14ac:dyDescent="0.25"/>
    <row r="388" ht="0" hidden="1" customHeight="1" x14ac:dyDescent="0.25"/>
    <row r="389" ht="0" hidden="1" customHeight="1" x14ac:dyDescent="0.25"/>
    <row r="390" ht="0" hidden="1" customHeight="1" x14ac:dyDescent="0.25"/>
    <row r="391" ht="0" hidden="1" customHeight="1" x14ac:dyDescent="0.25"/>
    <row r="392" ht="0" hidden="1" customHeight="1" x14ac:dyDescent="0.25"/>
    <row r="393" ht="0" hidden="1" customHeight="1" x14ac:dyDescent="0.25"/>
    <row r="394" ht="0" hidden="1" customHeight="1" x14ac:dyDescent="0.25"/>
    <row r="395" ht="0" hidden="1" customHeight="1" x14ac:dyDescent="0.25"/>
    <row r="396" ht="0" hidden="1" customHeight="1" x14ac:dyDescent="0.25"/>
    <row r="397" ht="0" hidden="1" customHeight="1" x14ac:dyDescent="0.25"/>
    <row r="398" ht="0" hidden="1" customHeight="1" x14ac:dyDescent="0.25"/>
    <row r="399" ht="0" hidden="1" customHeight="1" x14ac:dyDescent="0.25"/>
    <row r="400" ht="0" hidden="1" customHeight="1" x14ac:dyDescent="0.25"/>
    <row r="401" ht="0" hidden="1" customHeight="1" x14ac:dyDescent="0.25"/>
    <row r="402" ht="0" hidden="1" customHeight="1" x14ac:dyDescent="0.25"/>
    <row r="403" ht="0" hidden="1" customHeight="1" x14ac:dyDescent="0.25"/>
    <row r="404" ht="0" hidden="1" customHeight="1" x14ac:dyDescent="0.25"/>
    <row r="405" ht="0" hidden="1" customHeight="1" x14ac:dyDescent="0.25"/>
    <row r="406" ht="0" hidden="1" customHeight="1" x14ac:dyDescent="0.25"/>
    <row r="407" ht="0" hidden="1" customHeight="1" x14ac:dyDescent="0.25"/>
    <row r="408" ht="0" hidden="1" customHeight="1" x14ac:dyDescent="0.25"/>
    <row r="409" ht="0" hidden="1" customHeight="1" x14ac:dyDescent="0.25"/>
    <row r="410" ht="0" hidden="1" customHeight="1" x14ac:dyDescent="0.25"/>
    <row r="411" ht="0" hidden="1" customHeight="1" x14ac:dyDescent="0.25"/>
    <row r="412" ht="0" hidden="1" customHeight="1" x14ac:dyDescent="0.25"/>
    <row r="413" ht="0" hidden="1" customHeight="1" x14ac:dyDescent="0.25"/>
    <row r="414" ht="0" hidden="1" customHeight="1" x14ac:dyDescent="0.25"/>
    <row r="415" ht="0" hidden="1" customHeight="1" x14ac:dyDescent="0.25"/>
    <row r="416" ht="0" hidden="1" customHeight="1" x14ac:dyDescent="0.25"/>
    <row r="417" ht="0" hidden="1" customHeight="1" x14ac:dyDescent="0.25"/>
    <row r="418" ht="0" hidden="1" customHeight="1" x14ac:dyDescent="0.25"/>
    <row r="419" ht="0" hidden="1" customHeight="1" x14ac:dyDescent="0.25"/>
    <row r="420" ht="0" hidden="1" customHeight="1" x14ac:dyDescent="0.25"/>
    <row r="421" ht="0" hidden="1" customHeight="1" x14ac:dyDescent="0.25"/>
    <row r="422" ht="0" hidden="1" customHeight="1" x14ac:dyDescent="0.25"/>
    <row r="423" ht="0" hidden="1" customHeight="1" x14ac:dyDescent="0.25"/>
    <row r="424" ht="0" hidden="1" customHeight="1" x14ac:dyDescent="0.25"/>
    <row r="425" ht="0" hidden="1" customHeight="1" x14ac:dyDescent="0.25"/>
    <row r="426" ht="0" hidden="1" customHeight="1" x14ac:dyDescent="0.25"/>
    <row r="427" ht="0" hidden="1" customHeight="1" x14ac:dyDescent="0.25"/>
    <row r="428" ht="0" hidden="1" customHeight="1" x14ac:dyDescent="0.25"/>
    <row r="429" ht="0" hidden="1" customHeight="1" x14ac:dyDescent="0.25"/>
    <row r="430" ht="0" hidden="1" customHeight="1" x14ac:dyDescent="0.25"/>
    <row r="431" ht="0" hidden="1" customHeight="1" x14ac:dyDescent="0.25"/>
    <row r="432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</sheetData>
  <sheetProtection algorithmName="SHA-512" hashValue="zlrwCH1Az3AjdMHkeHiOvA+fWMGdSqv+u/Y4uUTmEav6G2YA24KHr+Ry0OrHa/BjkzhJ1qLOVq71SbwANjNhDg==" saltValue="Db1V0gtt2Iv+/cEha46mlw==" spinCount="100000" sheet="1" formatCells="0" formatColumns="0"/>
  <mergeCells count="30">
    <mergeCell ref="A180:A183"/>
    <mergeCell ref="A150:A153"/>
    <mergeCell ref="A156:A159"/>
    <mergeCell ref="A162:A165"/>
    <mergeCell ref="A168:A171"/>
    <mergeCell ref="A174:A177"/>
    <mergeCell ref="A144:A147"/>
    <mergeCell ref="A78:A81"/>
    <mergeCell ref="A84:A87"/>
    <mergeCell ref="A90:A93"/>
    <mergeCell ref="A96:A99"/>
    <mergeCell ref="A102:A105"/>
    <mergeCell ref="A108:A111"/>
    <mergeCell ref="A114:A117"/>
    <mergeCell ref="A120:A123"/>
    <mergeCell ref="A126:A129"/>
    <mergeCell ref="A132:A135"/>
    <mergeCell ref="A138:A141"/>
    <mergeCell ref="A72:A75"/>
    <mergeCell ref="A6:A9"/>
    <mergeCell ref="A12:A15"/>
    <mergeCell ref="A18:A21"/>
    <mergeCell ref="A24:A27"/>
    <mergeCell ref="A30:A33"/>
    <mergeCell ref="A36:A39"/>
    <mergeCell ref="A42:A45"/>
    <mergeCell ref="A48:A51"/>
    <mergeCell ref="A54:A57"/>
    <mergeCell ref="A60:A63"/>
    <mergeCell ref="A66:A69"/>
  </mergeCells>
  <conditionalFormatting sqref="A6:A9 A12:A15 A18:A21 A24:A27 A30:A33 A36:A39 A42:A45 A48:A51 A54:A57 A60:A63 A66:A69 A72:A75 A78:A81 A84:A87 A90:A93 A96:A99 A102:A105 A108:A111 A114:A117 A120:A123 A126:A129 A132:A135 A138:A141 A144:A147 A150:A153 A156:A159 A162:A165 A168:A171 A174:A177 A180:A183">
    <cfRule type="cellIs" dxfId="20" priority="1" stopIfTrue="1" operator="lessThan">
      <formula>2</formula>
    </cfRule>
    <cfRule type="cellIs" dxfId="19" priority="2" stopIfTrue="1" operator="equal">
      <formula>2</formula>
    </cfRule>
    <cfRule type="cellIs" dxfId="18" priority="3" stopIfTrue="1" operator="greaterThan">
      <formula>2</formula>
    </cfRule>
  </conditionalFormatting>
  <dataValidations count="2">
    <dataValidation type="list" allowBlank="1" showDropDown="1" showInputMessage="1" showErrorMessage="1" errorTitle="¡¡¡¡ATENCIÓN !!!!!" error="Para el correcto funcionamiento, debes poner una &quot;X&quot; en la opción que consideres correcta._x000a_" sqref="B1:B1048576">
      <formula1>"X,x"</formula1>
    </dataValidation>
    <dataValidation allowBlank="1" showDropDown="1" showInputMessage="1" showErrorMessage="1" sqref="E2"/>
  </dataValidations>
  <hyperlinks>
    <hyperlink ref="A1" location="PORTADA!A1" display="◄"/>
  </hyperlinks>
  <pageMargins left="0.75" right="0.75" top="1" bottom="1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PORTADA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0</vt:lpstr>
      <vt:lpstr>DATOS</vt:lpstr>
      <vt:lpstr>REPARTO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Windows User</cp:lastModifiedBy>
  <cp:lastPrinted>2008-02-16T08:48:41Z</cp:lastPrinted>
  <dcterms:created xsi:type="dcterms:W3CDTF">1996-11-27T10:00:04Z</dcterms:created>
  <dcterms:modified xsi:type="dcterms:W3CDTF">2019-07-10T20:26:53Z</dcterms:modified>
</cp:coreProperties>
</file>